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mail\"/>
    </mc:Choice>
  </mc:AlternateContent>
  <bookViews>
    <workbookView xWindow="28680" yWindow="-120" windowWidth="29040" windowHeight="15840"/>
  </bookViews>
  <sheets>
    <sheet name="Pokyny pro vyplnění" sheetId="11" r:id="rId1"/>
    <sheet name="Stavba" sheetId="1" r:id="rId2"/>
    <sheet name="VzorPolozky" sheetId="10" state="hidden" r:id="rId3"/>
    <sheet name="01 A Pol" sheetId="12" r:id="rId4"/>
    <sheet name="01 B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A Pol'!$1:$7</definedName>
    <definedName name="_xlnm.Print_Titles" localSheetId="4">'01 B Pol'!$1:$7</definedName>
    <definedName name="oadresa">Stavba!$D$6</definedName>
    <definedName name="Objednatel" localSheetId="1">Stavba!$D$5</definedName>
    <definedName name="Objekt" localSheetId="1">Stavba!$B$38</definedName>
    <definedName name="_xlnm.Print_Area" localSheetId="3">'01 A Pol'!$A$1:$X$97</definedName>
    <definedName name="_xlnm.Print_Area" localSheetId="4">'01 B Pol'!$A$1:$X$81</definedName>
    <definedName name="_xlnm.Print_Area" localSheetId="1">Stavba!$A$1:$J$139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8" i="1" l="1"/>
  <c r="I137" i="1"/>
  <c r="I136" i="1"/>
  <c r="I135" i="1"/>
  <c r="I134" i="1"/>
  <c r="I133" i="1"/>
  <c r="I132" i="1"/>
  <c r="I131" i="1"/>
  <c r="I130" i="1"/>
  <c r="I129" i="1"/>
  <c r="I128" i="1"/>
  <c r="I127" i="1"/>
  <c r="I126" i="1"/>
  <c r="I125" i="1"/>
  <c r="I124" i="1"/>
  <c r="I123" i="1"/>
  <c r="I122" i="1"/>
  <c r="G43" i="1"/>
  <c r="F43" i="1"/>
  <c r="G42" i="1"/>
  <c r="F42" i="1"/>
  <c r="G41" i="1"/>
  <c r="F41" i="1"/>
  <c r="G39" i="1"/>
  <c r="F39" i="1"/>
  <c r="H39" i="1" s="1"/>
  <c r="I39" i="1" s="1"/>
  <c r="I44" i="1" s="1"/>
  <c r="G75" i="13"/>
  <c r="BA73" i="13"/>
  <c r="BA48" i="13"/>
  <c r="BA31" i="13"/>
  <c r="BA19" i="13"/>
  <c r="BA17" i="13"/>
  <c r="G8" i="13"/>
  <c r="O8" i="13"/>
  <c r="G9" i="13"/>
  <c r="M9" i="13" s="1"/>
  <c r="M8" i="13" s="1"/>
  <c r="I9" i="13"/>
  <c r="I8" i="13" s="1"/>
  <c r="K9" i="13"/>
  <c r="K8" i="13" s="1"/>
  <c r="O9" i="13"/>
  <c r="Q9" i="13"/>
  <c r="Q8" i="13" s="1"/>
  <c r="V9" i="13"/>
  <c r="V8" i="13" s="1"/>
  <c r="G11" i="13"/>
  <c r="I11" i="13"/>
  <c r="K11" i="13"/>
  <c r="M11" i="13"/>
  <c r="O11" i="13"/>
  <c r="Q11" i="13"/>
  <c r="V11" i="13"/>
  <c r="G14" i="13"/>
  <c r="M14" i="13" s="1"/>
  <c r="M13" i="13" s="1"/>
  <c r="I14" i="13"/>
  <c r="I13" i="13" s="1"/>
  <c r="K14" i="13"/>
  <c r="K13" i="13" s="1"/>
  <c r="O14" i="13"/>
  <c r="O13" i="13" s="1"/>
  <c r="Q14" i="13"/>
  <c r="Q13" i="13" s="1"/>
  <c r="V14" i="13"/>
  <c r="V13" i="13" s="1"/>
  <c r="G16" i="13"/>
  <c r="I16" i="13"/>
  <c r="K16" i="13"/>
  <c r="M16" i="13"/>
  <c r="O16" i="13"/>
  <c r="Q16" i="13"/>
  <c r="V16" i="13"/>
  <c r="G18" i="13"/>
  <c r="I18" i="13"/>
  <c r="K18" i="13"/>
  <c r="M18" i="13"/>
  <c r="O18" i="13"/>
  <c r="Q18" i="13"/>
  <c r="V18" i="13"/>
  <c r="G21" i="13"/>
  <c r="I21" i="13"/>
  <c r="K21" i="13"/>
  <c r="M21" i="13"/>
  <c r="O21" i="13"/>
  <c r="Q21" i="13"/>
  <c r="V21" i="13"/>
  <c r="G23" i="13"/>
  <c r="M23" i="13" s="1"/>
  <c r="I23" i="13"/>
  <c r="I22" i="13" s="1"/>
  <c r="K23" i="13"/>
  <c r="K22" i="13" s="1"/>
  <c r="O23" i="13"/>
  <c r="Q23" i="13"/>
  <c r="Q22" i="13" s="1"/>
  <c r="V23" i="13"/>
  <c r="V22" i="13" s="1"/>
  <c r="G25" i="13"/>
  <c r="I25" i="13"/>
  <c r="K25" i="13"/>
  <c r="M25" i="13"/>
  <c r="O25" i="13"/>
  <c r="Q25" i="13"/>
  <c r="V25" i="13"/>
  <c r="G26" i="13"/>
  <c r="I26" i="13"/>
  <c r="K26" i="13"/>
  <c r="M26" i="13"/>
  <c r="O26" i="13"/>
  <c r="Q26" i="13"/>
  <c r="V26" i="13"/>
  <c r="G28" i="13"/>
  <c r="M28" i="13" s="1"/>
  <c r="I28" i="13"/>
  <c r="K28" i="13"/>
  <c r="O28" i="13"/>
  <c r="O22" i="13" s="1"/>
  <c r="Q28" i="13"/>
  <c r="V28" i="13"/>
  <c r="G30" i="13"/>
  <c r="I30" i="13"/>
  <c r="K30" i="13"/>
  <c r="M30" i="13"/>
  <c r="O30" i="13"/>
  <c r="Q30" i="13"/>
  <c r="V30" i="13"/>
  <c r="G32" i="13"/>
  <c r="I32" i="13"/>
  <c r="K32" i="13"/>
  <c r="M32" i="13"/>
  <c r="O32" i="13"/>
  <c r="Q32" i="13"/>
  <c r="V32" i="13"/>
  <c r="G33" i="13"/>
  <c r="I33" i="13"/>
  <c r="K33" i="13"/>
  <c r="M33" i="13"/>
  <c r="O33" i="13"/>
  <c r="Q33" i="13"/>
  <c r="V33" i="13"/>
  <c r="G34" i="13"/>
  <c r="M34" i="13" s="1"/>
  <c r="I34" i="13"/>
  <c r="K34" i="13"/>
  <c r="O34" i="13"/>
  <c r="Q34" i="13"/>
  <c r="V34" i="13"/>
  <c r="G35" i="13"/>
  <c r="I35" i="13"/>
  <c r="K35" i="13"/>
  <c r="M35" i="13"/>
  <c r="O35" i="13"/>
  <c r="Q35" i="13"/>
  <c r="V35" i="13"/>
  <c r="K36" i="13"/>
  <c r="V36" i="13"/>
  <c r="G37" i="13"/>
  <c r="G36" i="13" s="1"/>
  <c r="I37" i="13"/>
  <c r="I36" i="13" s="1"/>
  <c r="K37" i="13"/>
  <c r="M37" i="13"/>
  <c r="O37" i="13"/>
  <c r="O36" i="13" s="1"/>
  <c r="Q37" i="13"/>
  <c r="Q36" i="13" s="1"/>
  <c r="V37" i="13"/>
  <c r="G38" i="13"/>
  <c r="M38" i="13" s="1"/>
  <c r="I38" i="13"/>
  <c r="K38" i="13"/>
  <c r="O38" i="13"/>
  <c r="Q38" i="13"/>
  <c r="V38" i="13"/>
  <c r="G39" i="13"/>
  <c r="I39" i="13"/>
  <c r="K39" i="13"/>
  <c r="M39" i="13"/>
  <c r="O39" i="13"/>
  <c r="Q39" i="13"/>
  <c r="V39" i="13"/>
  <c r="K42" i="13"/>
  <c r="V42" i="13"/>
  <c r="G43" i="13"/>
  <c r="G42" i="13" s="1"/>
  <c r="I43" i="13"/>
  <c r="I42" i="13" s="1"/>
  <c r="K43" i="13"/>
  <c r="M43" i="13"/>
  <c r="M42" i="13" s="1"/>
  <c r="O43" i="13"/>
  <c r="O42" i="13" s="1"/>
  <c r="Q43" i="13"/>
  <c r="Q42" i="13" s="1"/>
  <c r="V43" i="13"/>
  <c r="G44" i="13"/>
  <c r="O44" i="13"/>
  <c r="G45" i="13"/>
  <c r="I45" i="13"/>
  <c r="I44" i="13" s="1"/>
  <c r="K45" i="13"/>
  <c r="K44" i="13" s="1"/>
  <c r="M45" i="13"/>
  <c r="M44" i="13" s="1"/>
  <c r="O45" i="13"/>
  <c r="Q45" i="13"/>
  <c r="Q44" i="13" s="1"/>
  <c r="V45" i="13"/>
  <c r="V44" i="13" s="1"/>
  <c r="G47" i="13"/>
  <c r="I47" i="13"/>
  <c r="K47" i="13"/>
  <c r="M47" i="13"/>
  <c r="O47" i="13"/>
  <c r="Q47" i="13"/>
  <c r="V47" i="13"/>
  <c r="G50" i="13"/>
  <c r="M50" i="13" s="1"/>
  <c r="M49" i="13" s="1"/>
  <c r="I50" i="13"/>
  <c r="I49" i="13" s="1"/>
  <c r="K50" i="13"/>
  <c r="K49" i="13" s="1"/>
  <c r="O50" i="13"/>
  <c r="O49" i="13" s="1"/>
  <c r="Q50" i="13"/>
  <c r="Q49" i="13" s="1"/>
  <c r="V50" i="13"/>
  <c r="V49" i="13" s="1"/>
  <c r="G53" i="13"/>
  <c r="G52" i="13" s="1"/>
  <c r="I53" i="13"/>
  <c r="K53" i="13"/>
  <c r="K52" i="13" s="1"/>
  <c r="M53" i="13"/>
  <c r="O53" i="13"/>
  <c r="O52" i="13" s="1"/>
  <c r="Q53" i="13"/>
  <c r="V53" i="13"/>
  <c r="V52" i="13" s="1"/>
  <c r="G54" i="13"/>
  <c r="I54" i="13"/>
  <c r="K54" i="13"/>
  <c r="M54" i="13"/>
  <c r="O54" i="13"/>
  <c r="Q54" i="13"/>
  <c r="V54" i="13"/>
  <c r="G55" i="13"/>
  <c r="M55" i="13" s="1"/>
  <c r="I55" i="13"/>
  <c r="K55" i="13"/>
  <c r="O55" i="13"/>
  <c r="Q55" i="13"/>
  <c r="V55" i="13"/>
  <c r="G56" i="13"/>
  <c r="I56" i="13"/>
  <c r="I52" i="13" s="1"/>
  <c r="K56" i="13"/>
  <c r="M56" i="13"/>
  <c r="O56" i="13"/>
  <c r="Q56" i="13"/>
  <c r="Q52" i="13" s="1"/>
  <c r="V56" i="13"/>
  <c r="G57" i="13"/>
  <c r="I57" i="13"/>
  <c r="K57" i="13"/>
  <c r="M57" i="13"/>
  <c r="O57" i="13"/>
  <c r="Q57" i="13"/>
  <c r="V57" i="13"/>
  <c r="G59" i="13"/>
  <c r="I59" i="13"/>
  <c r="K59" i="13"/>
  <c r="M59" i="13"/>
  <c r="O59" i="13"/>
  <c r="Q59" i="13"/>
  <c r="V59" i="13"/>
  <c r="G60" i="13"/>
  <c r="M60" i="13" s="1"/>
  <c r="I60" i="13"/>
  <c r="K60" i="13"/>
  <c r="O60" i="13"/>
  <c r="Q60" i="13"/>
  <c r="V60" i="13"/>
  <c r="G63" i="13"/>
  <c r="I63" i="13"/>
  <c r="K63" i="13"/>
  <c r="K62" i="13" s="1"/>
  <c r="M63" i="13"/>
  <c r="O63" i="13"/>
  <c r="Q63" i="13"/>
  <c r="V63" i="13"/>
  <c r="V62" i="13" s="1"/>
  <c r="G65" i="13"/>
  <c r="I65" i="13"/>
  <c r="K65" i="13"/>
  <c r="M65" i="13"/>
  <c r="O65" i="13"/>
  <c r="Q65" i="13"/>
  <c r="V65" i="13"/>
  <c r="G66" i="13"/>
  <c r="G62" i="13" s="1"/>
  <c r="I66" i="13"/>
  <c r="K66" i="13"/>
  <c r="O66" i="13"/>
  <c r="O62" i="13" s="1"/>
  <c r="Q66" i="13"/>
  <c r="V66" i="13"/>
  <c r="G67" i="13"/>
  <c r="M67" i="13" s="1"/>
  <c r="I67" i="13"/>
  <c r="I62" i="13" s="1"/>
  <c r="K67" i="13"/>
  <c r="O67" i="13"/>
  <c r="Q67" i="13"/>
  <c r="Q62" i="13" s="1"/>
  <c r="V67" i="13"/>
  <c r="G68" i="13"/>
  <c r="I68" i="13"/>
  <c r="K68" i="13"/>
  <c r="M68" i="13"/>
  <c r="O68" i="13"/>
  <c r="Q68" i="13"/>
  <c r="V68" i="13"/>
  <c r="G70" i="13"/>
  <c r="M70" i="13" s="1"/>
  <c r="M69" i="13" s="1"/>
  <c r="I70" i="13"/>
  <c r="I69" i="13" s="1"/>
  <c r="K70" i="13"/>
  <c r="O70" i="13"/>
  <c r="O69" i="13" s="1"/>
  <c r="Q70" i="13"/>
  <c r="Q69" i="13" s="1"/>
  <c r="V70" i="13"/>
  <c r="G72" i="13"/>
  <c r="M72" i="13" s="1"/>
  <c r="I72" i="13"/>
  <c r="K72" i="13"/>
  <c r="K69" i="13" s="1"/>
  <c r="O72" i="13"/>
  <c r="Q72" i="13"/>
  <c r="V72" i="13"/>
  <c r="V69" i="13" s="1"/>
  <c r="AE75" i="13"/>
  <c r="G91" i="12"/>
  <c r="BA89" i="12"/>
  <c r="BA57" i="12"/>
  <c r="BA50" i="12"/>
  <c r="BA31" i="12"/>
  <c r="BA17" i="12"/>
  <c r="BA14" i="12"/>
  <c r="G8" i="12"/>
  <c r="O8" i="12"/>
  <c r="G9" i="12"/>
  <c r="M9" i="12" s="1"/>
  <c r="M8" i="12" s="1"/>
  <c r="I9" i="12"/>
  <c r="I8" i="12" s="1"/>
  <c r="K9" i="12"/>
  <c r="K8" i="12" s="1"/>
  <c r="O9" i="12"/>
  <c r="Q9" i="12"/>
  <c r="Q8" i="12" s="1"/>
  <c r="V9" i="12"/>
  <c r="V8" i="12" s="1"/>
  <c r="G13" i="12"/>
  <c r="I13" i="12"/>
  <c r="I12" i="12" s="1"/>
  <c r="K13" i="12"/>
  <c r="M13" i="12"/>
  <c r="O13" i="12"/>
  <c r="Q13" i="12"/>
  <c r="Q12" i="12" s="1"/>
  <c r="V13" i="12"/>
  <c r="G16" i="12"/>
  <c r="G12" i="12" s="1"/>
  <c r="I16" i="12"/>
  <c r="K16" i="12"/>
  <c r="O16" i="12"/>
  <c r="O12" i="12" s="1"/>
  <c r="Q16" i="12"/>
  <c r="V16" i="12"/>
  <c r="V12" i="12" s="1"/>
  <c r="G19" i="12"/>
  <c r="I19" i="12"/>
  <c r="K19" i="12"/>
  <c r="M19" i="12"/>
  <c r="O19" i="12"/>
  <c r="Q19" i="12"/>
  <c r="V19" i="12"/>
  <c r="G22" i="12"/>
  <c r="M22" i="12" s="1"/>
  <c r="I22" i="12"/>
  <c r="K22" i="12"/>
  <c r="K12" i="12" s="1"/>
  <c r="O22" i="12"/>
  <c r="Q22" i="12"/>
  <c r="V22" i="12"/>
  <c r="G24" i="12"/>
  <c r="I24" i="12"/>
  <c r="K24" i="12"/>
  <c r="M24" i="12"/>
  <c r="O24" i="12"/>
  <c r="Q24" i="12"/>
  <c r="V24" i="12"/>
  <c r="G26" i="12"/>
  <c r="M26" i="12" s="1"/>
  <c r="I26" i="12"/>
  <c r="K26" i="12"/>
  <c r="O26" i="12"/>
  <c r="Q26" i="12"/>
  <c r="V26" i="12"/>
  <c r="I29" i="12"/>
  <c r="Q29" i="12"/>
  <c r="G30" i="12"/>
  <c r="G29" i="12" s="1"/>
  <c r="I30" i="12"/>
  <c r="K30" i="12"/>
  <c r="K29" i="12" s="1"/>
  <c r="O30" i="12"/>
  <c r="O29" i="12" s="1"/>
  <c r="Q30" i="12"/>
  <c r="V30" i="12"/>
  <c r="V29" i="12" s="1"/>
  <c r="G34" i="12"/>
  <c r="M34" i="12" s="1"/>
  <c r="M33" i="12" s="1"/>
  <c r="I34" i="12"/>
  <c r="K34" i="12"/>
  <c r="K33" i="12" s="1"/>
  <c r="O34" i="12"/>
  <c r="O33" i="12" s="1"/>
  <c r="Q34" i="12"/>
  <c r="V34" i="12"/>
  <c r="V33" i="12" s="1"/>
  <c r="G37" i="12"/>
  <c r="I37" i="12"/>
  <c r="I33" i="12" s="1"/>
  <c r="K37" i="12"/>
  <c r="M37" i="12"/>
  <c r="O37" i="12"/>
  <c r="Q37" i="12"/>
  <c r="Q33" i="12" s="1"/>
  <c r="V37" i="12"/>
  <c r="G40" i="12"/>
  <c r="K40" i="12"/>
  <c r="O40" i="12"/>
  <c r="V40" i="12"/>
  <c r="G41" i="12"/>
  <c r="I41" i="12"/>
  <c r="I40" i="12" s="1"/>
  <c r="K41" i="12"/>
  <c r="M41" i="12"/>
  <c r="M40" i="12" s="1"/>
  <c r="O41" i="12"/>
  <c r="Q41" i="12"/>
  <c r="Q40" i="12" s="1"/>
  <c r="V41" i="12"/>
  <c r="G45" i="12"/>
  <c r="I45" i="12"/>
  <c r="I44" i="12" s="1"/>
  <c r="K45" i="12"/>
  <c r="M45" i="12"/>
  <c r="O45" i="12"/>
  <c r="Q45" i="12"/>
  <c r="Q44" i="12" s="1"/>
  <c r="V45" i="12"/>
  <c r="G46" i="12"/>
  <c r="G44" i="12" s="1"/>
  <c r="I46" i="12"/>
  <c r="K46" i="12"/>
  <c r="K44" i="12" s="1"/>
  <c r="O46" i="12"/>
  <c r="O44" i="12" s="1"/>
  <c r="Q46" i="12"/>
  <c r="V46" i="12"/>
  <c r="V44" i="12" s="1"/>
  <c r="G47" i="12"/>
  <c r="I47" i="12"/>
  <c r="K47" i="12"/>
  <c r="M47" i="12"/>
  <c r="O47" i="12"/>
  <c r="Q47" i="12"/>
  <c r="V47" i="12"/>
  <c r="G48" i="12"/>
  <c r="O48" i="12"/>
  <c r="G49" i="12"/>
  <c r="I49" i="12"/>
  <c r="I48" i="12" s="1"/>
  <c r="K49" i="12"/>
  <c r="M49" i="12"/>
  <c r="O49" i="12"/>
  <c r="Q49" i="12"/>
  <c r="Q48" i="12" s="1"/>
  <c r="V49" i="12"/>
  <c r="G52" i="12"/>
  <c r="M52" i="12" s="1"/>
  <c r="I52" i="12"/>
  <c r="K52" i="12"/>
  <c r="K48" i="12" s="1"/>
  <c r="O52" i="12"/>
  <c r="Q52" i="12"/>
  <c r="V52" i="12"/>
  <c r="V48" i="12" s="1"/>
  <c r="I55" i="12"/>
  <c r="Q55" i="12"/>
  <c r="G56" i="12"/>
  <c r="M56" i="12" s="1"/>
  <c r="M55" i="12" s="1"/>
  <c r="I56" i="12"/>
  <c r="K56" i="12"/>
  <c r="K55" i="12" s="1"/>
  <c r="O56" i="12"/>
  <c r="O55" i="12" s="1"/>
  <c r="Q56" i="12"/>
  <c r="V56" i="12"/>
  <c r="V55" i="12" s="1"/>
  <c r="I59" i="12"/>
  <c r="Q59" i="12"/>
  <c r="G60" i="12"/>
  <c r="G59" i="12" s="1"/>
  <c r="I60" i="12"/>
  <c r="K60" i="12"/>
  <c r="K59" i="12" s="1"/>
  <c r="O60" i="12"/>
  <c r="O59" i="12" s="1"/>
  <c r="Q60" i="12"/>
  <c r="V60" i="12"/>
  <c r="V59" i="12" s="1"/>
  <c r="G63" i="12"/>
  <c r="M63" i="12" s="1"/>
  <c r="M62" i="12" s="1"/>
  <c r="I63" i="12"/>
  <c r="I62" i="12" s="1"/>
  <c r="K63" i="12"/>
  <c r="K62" i="12" s="1"/>
  <c r="O63" i="12"/>
  <c r="O62" i="12" s="1"/>
  <c r="Q63" i="12"/>
  <c r="Q62" i="12" s="1"/>
  <c r="V63" i="12"/>
  <c r="V62" i="12" s="1"/>
  <c r="G65" i="12"/>
  <c r="I65" i="12"/>
  <c r="K65" i="12"/>
  <c r="M65" i="12"/>
  <c r="O65" i="12"/>
  <c r="Q65" i="12"/>
  <c r="V65" i="12"/>
  <c r="G67" i="12"/>
  <c r="I67" i="12"/>
  <c r="K67" i="12"/>
  <c r="M67" i="12"/>
  <c r="O67" i="12"/>
  <c r="Q67" i="12"/>
  <c r="V67" i="12"/>
  <c r="G68" i="12"/>
  <c r="I68" i="12"/>
  <c r="K68" i="12"/>
  <c r="M68" i="12"/>
  <c r="O68" i="12"/>
  <c r="Q68" i="12"/>
  <c r="V68" i="12"/>
  <c r="G70" i="12"/>
  <c r="O70" i="12"/>
  <c r="G71" i="12"/>
  <c r="I71" i="12"/>
  <c r="I70" i="12" s="1"/>
  <c r="K71" i="12"/>
  <c r="K70" i="12" s="1"/>
  <c r="M71" i="12"/>
  <c r="M70" i="12" s="1"/>
  <c r="O71" i="12"/>
  <c r="Q71" i="12"/>
  <c r="Q70" i="12" s="1"/>
  <c r="V71" i="12"/>
  <c r="V70" i="12" s="1"/>
  <c r="G73" i="12"/>
  <c r="I73" i="12"/>
  <c r="K73" i="12"/>
  <c r="M73" i="12"/>
  <c r="O73" i="12"/>
  <c r="Q73" i="12"/>
  <c r="V73" i="12"/>
  <c r="G76" i="12"/>
  <c r="I76" i="12"/>
  <c r="K76" i="12"/>
  <c r="M76" i="12"/>
  <c r="O76" i="12"/>
  <c r="Q76" i="12"/>
  <c r="V76" i="12"/>
  <c r="G79" i="12"/>
  <c r="I79" i="12"/>
  <c r="I78" i="12" s="1"/>
  <c r="K79" i="12"/>
  <c r="K78" i="12" s="1"/>
  <c r="M79" i="12"/>
  <c r="M78" i="12" s="1"/>
  <c r="O79" i="12"/>
  <c r="Q79" i="12"/>
  <c r="Q78" i="12" s="1"/>
  <c r="V79" i="12"/>
  <c r="V78" i="12" s="1"/>
  <c r="G81" i="12"/>
  <c r="I81" i="12"/>
  <c r="K81" i="12"/>
  <c r="M81" i="12"/>
  <c r="O81" i="12"/>
  <c r="Q81" i="12"/>
  <c r="V81" i="12"/>
  <c r="G82" i="12"/>
  <c r="I82" i="12"/>
  <c r="K82" i="12"/>
  <c r="M82" i="12"/>
  <c r="O82" i="12"/>
  <c r="Q82" i="12"/>
  <c r="V82" i="12"/>
  <c r="G83" i="12"/>
  <c r="M83" i="12" s="1"/>
  <c r="I83" i="12"/>
  <c r="K83" i="12"/>
  <c r="O83" i="12"/>
  <c r="O78" i="12" s="1"/>
  <c r="Q83" i="12"/>
  <c r="V83" i="12"/>
  <c r="G84" i="12"/>
  <c r="I84" i="12"/>
  <c r="K84" i="12"/>
  <c r="M84" i="12"/>
  <c r="O84" i="12"/>
  <c r="Q84" i="12"/>
  <c r="V84" i="12"/>
  <c r="K85" i="12"/>
  <c r="V85" i="12"/>
  <c r="G86" i="12"/>
  <c r="I86" i="12"/>
  <c r="I85" i="12" s="1"/>
  <c r="K86" i="12"/>
  <c r="M86" i="12"/>
  <c r="O86" i="12"/>
  <c r="Q86" i="12"/>
  <c r="Q85" i="12" s="1"/>
  <c r="V86" i="12"/>
  <c r="G88" i="12"/>
  <c r="G85" i="12" s="1"/>
  <c r="I88" i="12"/>
  <c r="K88" i="12"/>
  <c r="O88" i="12"/>
  <c r="O85" i="12" s="1"/>
  <c r="Q88" i="12"/>
  <c r="V88" i="12"/>
  <c r="AE91" i="12"/>
  <c r="AF91" i="12"/>
  <c r="I20" i="1"/>
  <c r="I19" i="1"/>
  <c r="I18" i="1"/>
  <c r="I17" i="1"/>
  <c r="I16" i="1"/>
  <c r="I139" i="1"/>
  <c r="J138" i="1" s="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F44" i="1"/>
  <c r="G44" i="1"/>
  <c r="G25" i="1" s="1"/>
  <c r="A25" i="1" s="1"/>
  <c r="A26" i="1" s="1"/>
  <c r="G26" i="1" s="1"/>
  <c r="H43" i="1"/>
  <c r="I43" i="1" s="1"/>
  <c r="H40" i="1"/>
  <c r="I40" i="1" s="1"/>
  <c r="J124" i="1" l="1"/>
  <c r="J128" i="1"/>
  <c r="J123" i="1"/>
  <c r="J125" i="1"/>
  <c r="J127" i="1"/>
  <c r="J129" i="1"/>
  <c r="J131" i="1"/>
  <c r="J133" i="1"/>
  <c r="J135" i="1"/>
  <c r="J122" i="1"/>
  <c r="J126" i="1"/>
  <c r="J130" i="1"/>
  <c r="J132" i="1"/>
  <c r="J134" i="1"/>
  <c r="J137" i="1"/>
  <c r="H42" i="1"/>
  <c r="I42" i="1" s="1"/>
  <c r="H41" i="1"/>
  <c r="I41" i="1" s="1"/>
  <c r="G28" i="1"/>
  <c r="G23" i="1"/>
  <c r="M52" i="13"/>
  <c r="M22" i="13"/>
  <c r="M36" i="13"/>
  <c r="G69" i="13"/>
  <c r="G49" i="13"/>
  <c r="G13" i="13"/>
  <c r="G22" i="13"/>
  <c r="AF75" i="13"/>
  <c r="M66" i="13"/>
  <c r="M62" i="13" s="1"/>
  <c r="M48" i="12"/>
  <c r="G62" i="12"/>
  <c r="M60" i="12"/>
  <c r="M59" i="12" s="1"/>
  <c r="G55" i="12"/>
  <c r="M46" i="12"/>
  <c r="M44" i="12" s="1"/>
  <c r="G33" i="12"/>
  <c r="M30" i="12"/>
  <c r="M29" i="12" s="1"/>
  <c r="G78" i="12"/>
  <c r="M88" i="12"/>
  <c r="M85" i="12" s="1"/>
  <c r="M16" i="12"/>
  <c r="M12" i="12" s="1"/>
  <c r="J136" i="1"/>
  <c r="J42" i="1"/>
  <c r="J40" i="1"/>
  <c r="J41" i="1"/>
  <c r="J43" i="1"/>
  <c r="J39" i="1"/>
  <c r="J44" i="1" s="1"/>
  <c r="H44" i="1"/>
  <c r="I21" i="1"/>
  <c r="J28" i="1"/>
  <c r="J26" i="1"/>
  <c r="G38" i="1"/>
  <c r="F38" i="1"/>
  <c r="J23" i="1"/>
  <c r="J24" i="1"/>
  <c r="J25" i="1"/>
  <c r="J27" i="1"/>
  <c r="E24" i="1"/>
  <c r="E26" i="1"/>
  <c r="J139" i="1" l="1"/>
  <c r="A23" i="1"/>
  <c r="A24" i="1" s="1"/>
  <c r="G24" i="1" s="1"/>
  <c r="A27" i="1" s="1"/>
  <c r="A29" i="1" s="1"/>
  <c r="G29" i="1" s="1"/>
  <c r="G27" i="1" s="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<sst xmlns="http://schemas.openxmlformats.org/spreadsheetml/2006/main" count="1025" uniqueCount="383">
  <si>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</si>
  <si>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</si>
  <si>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</si>
  <si>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</si>
  <si>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</si>
  <si>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</si>
  <si>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</si>
  <si>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</si>
  <si>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</si>
  <si>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</si>
  <si>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</si>
  <si>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</si>
  <si>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</si>
  <si>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</si>
  <si>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</si>
  <si>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</si>
  <si>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</si>
  <si>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</si>
  <si>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</si>
  <si>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</si>
  <si>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</si>
  <si>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</si>
  <si>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</si>
  <si>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</si>
  <si>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</si>
  <si>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</si>
  <si>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</si>
  <si>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</si>
  <si>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</si>
  <si>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</si>
  <si>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</si>
  <si>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</si>
  <si>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</si>
  <si>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</si>
  <si>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</si>
  <si>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</si>
  <si>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</si>
  <si>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</si>
  <si>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</si>
  <si>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</si>
  <si>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</si>
  <si>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</si>
  <si>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</si>
  <si>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000282</t>
  </si>
  <si>
    <t>Oprava oplocení Gymnázium Boskovice</t>
  </si>
  <si>
    <t>Gymnázium Boskovice, příspěvková organizace</t>
  </si>
  <si>
    <t>Palackého náměstí 222/1</t>
  </si>
  <si>
    <t>Boskovice</t>
  </si>
  <si>
    <t>68001</t>
  </si>
  <si>
    <t>62073109</t>
  </si>
  <si>
    <t>STAPRO - Skřipský s.r.o.</t>
  </si>
  <si>
    <t>Kpt. Jaroše 2211/37</t>
  </si>
  <si>
    <t>Boskovice-Boskovice</t>
  </si>
  <si>
    <t>02001152</t>
  </si>
  <si>
    <t>CZ02001152</t>
  </si>
  <si>
    <t>Stavba</t>
  </si>
  <si>
    <t>Stavební objekt</t>
  </si>
  <si>
    <t>01</t>
  </si>
  <si>
    <t>Oplocení</t>
  </si>
  <si>
    <t>A</t>
  </si>
  <si>
    <t>Zvýšené oplocení kolem školního hřiště a podél školy (ul. Sokolská)</t>
  </si>
  <si>
    <t>B</t>
  </si>
  <si>
    <t>Oprava oplocení a zídky vč. brány a branky (ul. Švermova)</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</si>
  <si>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</si>
  <si>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</si>
  <si>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</si>
  <si>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</si>
  <si>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</si>
  <si>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</si>
  <si>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</si>
  <si>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</si>
  <si>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</si>
  <si>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</si>
  <si>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</si>
  <si>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</si>
  <si>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</si>
  <si>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</si>
  <si>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</si>
  <si>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</si>
  <si>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</si>
  <si>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</si>
  <si>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</si>
  <si>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</si>
  <si>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</si>
  <si>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</si>
  <si>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</si>
  <si>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</si>
  <si>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</si>
  <si>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</si>
  <si>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</si>
  <si>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</si>
  <si>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</si>
  <si>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</si>
  <si>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</si>
  <si>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</si>
  <si>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</si>
  <si>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</si>
  <si>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</si>
  <si>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</si>
  <si>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</si>
  <si>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</si>
  <si>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</si>
  <si>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</si>
  <si>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</si>
  <si>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</si>
  <si>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</si>
  <si>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</si>
  <si>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</si>
  <si>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</si>
  <si>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</si>
  <si>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</si>
  <si>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</si>
  <si>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</si>
  <si>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</si>
  <si>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11</t>
  </si>
  <si>
    <t>Přípravné a přidružené práce</t>
  </si>
  <si>
    <t>2</t>
  </si>
  <si>
    <t>Základy a zvláštní zakládání</t>
  </si>
  <si>
    <t>3</t>
  </si>
  <si>
    <t>Svislé a kompletní konstrukce</t>
  </si>
  <si>
    <t>31</t>
  </si>
  <si>
    <t>Zdi podpěrné a volné</t>
  </si>
  <si>
    <t>59</t>
  </si>
  <si>
    <t>Dlažby a předlažby komunikací</t>
  </si>
  <si>
    <t>62</t>
  </si>
  <si>
    <t>Úpravy povrchů vnější</t>
  </si>
  <si>
    <t>91</t>
  </si>
  <si>
    <t>Doplňující práce na komunikaci</t>
  </si>
  <si>
    <t>94</t>
  </si>
  <si>
    <t>Lešení a stavební výtahy</t>
  </si>
  <si>
    <t>96</t>
  </si>
  <si>
    <t>Bourání konstrukcí</t>
  </si>
  <si>
    <t>97</t>
  </si>
  <si>
    <t>Přesuny suti a vybouraných hmot</t>
  </si>
  <si>
    <t>99</t>
  </si>
  <si>
    <t>Staveništní přesun hmot</t>
  </si>
  <si>
    <t>711</t>
  </si>
  <si>
    <t>Izolace proti vodě</t>
  </si>
  <si>
    <t>767</t>
  </si>
  <si>
    <t>Konstrukce zámečnické</t>
  </si>
  <si>
    <t>783</t>
  </si>
  <si>
    <t>Nátěry</t>
  </si>
  <si>
    <t>D96</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</si>
  <si>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</si>
  <si>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</si>
  <si>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</si>
  <si>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</si>
  <si>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</si>
  <si>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</si>
  <si>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</si>
  <si>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</si>
  <si>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</si>
  <si>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</si>
  <si>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</si>
  <si>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</si>
  <si>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</si>
  <si>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</si>
  <si>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</si>
  <si>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</si>
  <si>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</si>
  <si>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</si>
  <si>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</si>
  <si>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</si>
  <si>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</si>
  <si>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</si>
  <si>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</si>
  <si>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</si>
  <si>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</si>
  <si>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</si>
  <si>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</si>
  <si>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</si>
  <si>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</si>
  <si>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</si>
  <si>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</si>
  <si>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113106231R00</t>
  </si>
  <si>
    <t>Rozebrání vozovek a ploch s jakoukoliv výplní spár _x000D_
 v jakékoliv ploše, ze zámkové dlažky, kladených do lože z kameniva</t>
  </si>
  <si>
    <t>m2</t>
  </si>
  <si>
    <t>822-1</t>
  </si>
  <si>
    <t>RTS 20/ I</t>
  </si>
  <si>
    <t>Práce</t>
  </si>
  <si>
    <t>POL1_</t>
  </si>
  <si>
    <t>s přemístěním hmot na skládku na vzdálenost do 3 m nebo s naložením na dopravní prostředek</t>
  </si>
  <si>
    <t>SPI</t>
  </si>
  <si>
    <t>hlava : 0,3*99,6</t>
  </si>
  <si>
    <t>VV</t>
  </si>
  <si>
    <t>311351105R00</t>
  </si>
  <si>
    <t>Bednění nadzákladových zdí oboustranné za každou stranu zřízení</t>
  </si>
  <si>
    <t>801-1</t>
  </si>
  <si>
    <t>svislé nebo šikmé (odkloněné), půdorysně přímé nebo zalomené nadzákladových zdí nosných, výplňových, obkladových, půdních, štítových, poprsních apod. ve volném prostranství, ve volných nebo zapažených jámách, rýhách, šachtách, včetně případných vzpěr,</t>
  </si>
  <si>
    <t>hlava : 2*0,22*(99,6+21,38)</t>
  </si>
  <si>
    <t>311351106R00</t>
  </si>
  <si>
    <t>Bednění nadzákladových zdí oboustranné za každou stranu odstranění</t>
  </si>
  <si>
    <t>311361821R00</t>
  </si>
  <si>
    <t>Výztuž nadzákladových zdí z betonářské oceli 10 505(R)</t>
  </si>
  <si>
    <t>t</t>
  </si>
  <si>
    <t>včetně distančních prvků</t>
  </si>
  <si>
    <t>hlava : 0,6*0,22*(99,6+21,38)*0,035</t>
  </si>
  <si>
    <t>631343891R00</t>
  </si>
  <si>
    <t>Mazanina z betonu lehkého hutného konstrukčního speciální úpravy povrchů  pod mazaniny penetračním nátěrem hloubkovým</t>
  </si>
  <si>
    <t>hlava : 0,8*(99,6+21,38)</t>
  </si>
  <si>
    <t>711714110R00</t>
  </si>
  <si>
    <t xml:space="preserve">Provedení detailů natěradly a tmely za studena provedení nátěru adhezní hmotou,  </t>
  </si>
  <si>
    <t>800-711</t>
  </si>
  <si>
    <t>311321825RM0</t>
  </si>
  <si>
    <t>Železobeton nadzákladových zdí pohledový C 25/30, vodostavební</t>
  </si>
  <si>
    <t>m3</t>
  </si>
  <si>
    <t>Vlastní</t>
  </si>
  <si>
    <t>Indiv</t>
  </si>
  <si>
    <t>Včetně pomocného lešení o výšce podlahy do 1900 mm a pro zatížení 1,5 kPa.</t>
  </si>
  <si>
    <t>POP</t>
  </si>
  <si>
    <t>hlava : 0,6*0,22*(99,6+21,38)</t>
  </si>
  <si>
    <t>596215021R00</t>
  </si>
  <si>
    <t>Kladení zámkové dlažby do drtě tloušťka dlažby 60 mm, tloušťka lože 40 mm</t>
  </si>
  <si>
    <t>s provedením lože z kameniva drceného, s vyplněním spár, s dvojitým hutněním a se smetením přebytečného materiálu na krajnici. S dodáním hmot pro lože a výplň spár.</t>
  </si>
  <si>
    <t>622491142R00</t>
  </si>
  <si>
    <t>Nátěr fasády hydrofobní přípravkem polysiloxanovým, 2 x</t>
  </si>
  <si>
    <t>hydrofobizace vyzrálé fasády složitosti 1 až 3 nátěrem, z lešení</t>
  </si>
  <si>
    <t>hlava : (0,65+0,3*2)*(99,6+21,38)</t>
  </si>
  <si>
    <t>627991016R00</t>
  </si>
  <si>
    <t>Těsnění a vnější úprava spár tmelem butylkaučukovým, průřez tmeleného profilu do 4 cm2</t>
  </si>
  <si>
    <t>m</t>
  </si>
  <si>
    <t>801-2</t>
  </si>
  <si>
    <t>svislých i vodorovných spár obvodového pláště z prefabrikovaných dílců,</t>
  </si>
  <si>
    <t>0,6*20</t>
  </si>
  <si>
    <t>919722111R00</t>
  </si>
  <si>
    <t>Dilatační spáry řezané v cementobetonovém krytu příčné, řezání spár šířky 2 až 5 mm</t>
  </si>
  <si>
    <t>vyčištění spár po řezání, vyčištění spár před zálivkou a impregnace spár před zálivkou,</t>
  </si>
  <si>
    <t>946941102RT1</t>
  </si>
  <si>
    <t>Montáž sestavy pojízdného hliníkového lešení (věže) plochy 2,5 x 1,45 m, pracovní výšky do 4,2 m</t>
  </si>
  <si>
    <t>sada</t>
  </si>
  <si>
    <t>800-3</t>
  </si>
  <si>
    <t>946941192RT1</t>
  </si>
  <si>
    <t>Montáž sestavy pojízdného hliníkového lešení (věže) nájemné sestavy pojízdného hliníkového lešení (věže)_x000D_
 plochy 2,5 x 1,45 m, pracovní výšky do 4,2 m</t>
  </si>
  <si>
    <t>den</t>
  </si>
  <si>
    <t>946941802RT1</t>
  </si>
  <si>
    <t>Demontáž sestavy pojízdného hliníkového lešení (věže) plochy 2,5 x 1,45 m, pracovní výšky do 4,3 m</t>
  </si>
  <si>
    <t>962042321R00</t>
  </si>
  <si>
    <t>Bourání zdiva z betonu prostého nadzákladového</t>
  </si>
  <si>
    <t>801-3</t>
  </si>
  <si>
    <t>nebo vybourání otvorů průřezové plochy přes 4 m2 ve zdivu z betonu prostého, včetně pomocného lešení o výšce podlahy do 1900 mm a pro zatížení do 1,5 kPa  (150 kg/m2),</t>
  </si>
  <si>
    <t>hlava : 0,6*0,12*(99,6+21,38)</t>
  </si>
  <si>
    <t>967023693R00</t>
  </si>
  <si>
    <t>Přisekání kamenných nebo jiných tvrdých ploch plochy přes 2 m2</t>
  </si>
  <si>
    <t>s tvrdým povrchem pro nové povrchové úpravy,</t>
  </si>
  <si>
    <t>hlava : 0,6*(99,6+21,38)</t>
  </si>
  <si>
    <t>979054441R00</t>
  </si>
  <si>
    <t xml:space="preserve">Očištění vybouraných obrubníků, dlaždic dlaždic, desek nebo tvarovek s původním vyplněním spár kamenivem těženým </t>
  </si>
  <si>
    <t>krajníků, desek nebo panelů od spojovacího materiálu s odklizením a uložením očištěných hmot a spojovacího materiálu na skládku na vzdálenost do 10 m</t>
  </si>
  <si>
    <t>999281105R00</t>
  </si>
  <si>
    <t xml:space="preserve">Přesun hmot pro opravy a údržbu objektů pro opravy a údržbu dosavadních objektů včetně vnějších plášťů_x000D_
 výšky do 6 m,  </t>
  </si>
  <si>
    <t>801-4</t>
  </si>
  <si>
    <t>Přesun hmot</t>
  </si>
  <si>
    <t>POL7_</t>
  </si>
  <si>
    <t>oborů 801, 803, 811 a 812</t>
  </si>
  <si>
    <t>767914130R00</t>
  </si>
  <si>
    <t>Montáž oplocení z pletiva rámového na ocelové sloupky, o výšce přes 1,5 do 2 m</t>
  </si>
  <si>
    <t>800-767</t>
  </si>
  <si>
    <t>56*2+(43,6+21,38)</t>
  </si>
  <si>
    <t>767914830R00</t>
  </si>
  <si>
    <t>Demontáž oplocení demontáž rámového oplocení, výšky do 2,0 m</t>
  </si>
  <si>
    <t>767-01</t>
  </si>
  <si>
    <t>Očištění patek ocelových slouků</t>
  </si>
  <si>
    <t>kus</t>
  </si>
  <si>
    <t>998767201R00</t>
  </si>
  <si>
    <t>Přesun hmot pro kovové stavební doplňk. konstrukce v objektech výšky do 6 m</t>
  </si>
  <si>
    <t>50 m vodorovně</t>
  </si>
  <si>
    <t>783201811R00</t>
  </si>
  <si>
    <t>Odstranění nátěrů z kovových doplňk.konstrukcí oškrabáním</t>
  </si>
  <si>
    <t>800-783</t>
  </si>
  <si>
    <t>56*4*1,5+64,6*1,5*1,5</t>
  </si>
  <si>
    <t>783222100R00</t>
  </si>
  <si>
    <t xml:space="preserve">Nátěry kov.stavebních doplňk.konstrukcí syntetické dvojnásobné,  </t>
  </si>
  <si>
    <t>včetně pomocného lešení.</t>
  </si>
  <si>
    <t>783226100R00</t>
  </si>
  <si>
    <t xml:space="preserve">Nátěry kov.stavebních doplňk.konstrukcí syntetické základní,  </t>
  </si>
  <si>
    <t>979081111R00</t>
  </si>
  <si>
    <t>Odvoz suti a vybouraných hmot na skládku do 1 km</t>
  </si>
  <si>
    <t>Přesun suti</t>
  </si>
  <si>
    <t>POL8_</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</si>
  <si>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</si>
  <si>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</si>
  <si>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</si>
  <si>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</si>
  <si>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</si>
  <si>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</si>
  <si>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</si>
  <si>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979990001R00</t>
  </si>
  <si>
    <t>Poplatek za skládku stavební suti</t>
  </si>
  <si>
    <t>005121 R</t>
  </si>
  <si>
    <t>Zařízení staveniště</t>
  </si>
  <si>
    <t>Soubor</t>
  </si>
  <si>
    <t>VRN</t>
  </si>
  <si>
    <t>POL99_8</t>
  </si>
  <si>
    <t>Veškeré náklady spojené s vybudováním, provozem a odstraněním zařízení staveniště.</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</si>
  <si>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</si>
  <si>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</si>
  <si>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</si>
  <si>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SUM</t>
  </si>
  <si>
    <t>JKSO:</t>
  </si>
  <si>
    <t>815.22</t>
  </si>
  <si>
    <t>oplocení s podezdívkou</t>
  </si>
  <si>
    <t>JKSO</t>
  </si>
  <si>
    <t xml:space="preserve"> m3</t>
  </si>
  <si>
    <t>svislá nosná konstrukce kovová</t>
  </si>
  <si>
    <t>JKSOChar</t>
  </si>
  <si>
    <t>rekonstrukce a modernizace objektu s opravou</t>
  </si>
  <si>
    <t>JKSOAkce</t>
  </si>
  <si>
    <t>END</t>
  </si>
  <si>
    <t>139601102R00</t>
  </si>
  <si>
    <t>Ruční výkop jam, rýh a šachet v hornině 3</t>
  </si>
  <si>
    <t>800-1</t>
  </si>
  <si>
    <t>s přehozením na vzdálenost do 5 m nebo s naložením na ruční dopravní prostředek</t>
  </si>
  <si>
    <t>174101102R00</t>
  </si>
  <si>
    <t>Zásyp sypaninou se zhutněním v uzavřených prostorách s urovnáním povrchu zásypu s ručním zhutněním</t>
  </si>
  <si>
    <t>z jakékoliv horniny s uložením výkopku po vrstvách,</t>
  </si>
  <si>
    <t>274313611R00</t>
  </si>
  <si>
    <t>Beton základových pasů prostý třídy C 16/20</t>
  </si>
  <si>
    <t>Včetně dodávky a uložení betonu a kamene.</t>
  </si>
  <si>
    <t>274351215R00</t>
  </si>
  <si>
    <t>Bednění stěn základových pasů zřízení</t>
  </si>
  <si>
    <t>svislé nebo šikmé (odkloněné), půdorysně přímé nebo zalomené, stěn základových pasů ve volných nebo zapažených jámách, rýhách, šachtách, včetně případných vzpěr,</t>
  </si>
  <si>
    <t>274351216R00</t>
  </si>
  <si>
    <t>Bednění stěn základových pasů odstranění</t>
  </si>
  <si>
    <t>Včetně očištění, vytřídění a uložení bednicího materiálu.</t>
  </si>
  <si>
    <t>274361221R00</t>
  </si>
  <si>
    <t>Výztuž základových pasů z betonářské oceli 10 216 (E)</t>
  </si>
  <si>
    <t>274272140RT3</t>
  </si>
  <si>
    <t>Zdivo základové z bednicích tvárnic tloušťky 300 mm, výplň betonem C 16/20</t>
  </si>
  <si>
    <t>s výplní betonem, bez výztuže,</t>
  </si>
  <si>
    <t>277361211R00</t>
  </si>
  <si>
    <t>Výztuž základových pilířů průměr do 12 mm, ocel 10 216</t>
  </si>
  <si>
    <t>821-1</t>
  </si>
  <si>
    <t>279361821R00</t>
  </si>
  <si>
    <t>Výztuž základových zdí z betonářské oceli 10 505(R)</t>
  </si>
  <si>
    <t>310201112R00</t>
  </si>
  <si>
    <t>Příplatek za zaoblení zdiva o vnitřním poloměru půdorysu přes 5 m do 15 m</t>
  </si>
  <si>
    <t>příplatek za zaoblení zdiva o vnitřním poloměru půdorysu do 15 m</t>
  </si>
  <si>
    <t>331271119R00</t>
  </si>
  <si>
    <t>Zdivo pilířů z cihel nepálených betonových, délky 290 mm, na maltu cementovou (MC) 15</t>
  </si>
  <si>
    <t>volně stojících čtyřhranných až osmihranných (průřezu čtverce, T, nebo kříže), pravoúhlých pod omítku anebo režné (bez spárování)</t>
  </si>
  <si>
    <t>3-01</t>
  </si>
  <si>
    <t>Demontáž hlav pilířů+repase+montáž</t>
  </si>
  <si>
    <t>3-02</t>
  </si>
  <si>
    <t>Demontáž pískovcových desek - repase+montáž</t>
  </si>
  <si>
    <t>3-03</t>
  </si>
  <si>
    <t>Demontáž + montáž brány a branky + repase + nátěr</t>
  </si>
  <si>
    <t>kpl</t>
  </si>
  <si>
    <t>3-04</t>
  </si>
  <si>
    <t>Demontáž plotových dílců + repase+nátěr+montáž</t>
  </si>
  <si>
    <t>620401162R00</t>
  </si>
  <si>
    <t>Zpevňující a ochranné nátěry vnějších omítek nátěr pro hydrofobizaci minerálních stavebních materiálů, 2 vrstvy nátěru</t>
  </si>
  <si>
    <t>622434113RT2</t>
  </si>
  <si>
    <t xml:space="preserve">Omítkový sanační systém pro vnější zdivo sanační podhoz tl. 4 mm, sanační soklová omítka tl. 20 mm, štuková sanační omítka tl. 2,5 mm,  </t>
  </si>
  <si>
    <t>622471317RS8</t>
  </si>
  <si>
    <t xml:space="preserve">Nátěry a nástřiky vnějších stěn a pilířů základním a krycím nátěrem (nebo přestřikem povrchu) hmota silikátová, složitost 1 ÷ 2,  </t>
  </si>
  <si>
    <t>Penetrace + 2 x krycí nátěr.</t>
  </si>
  <si>
    <t>941955001R00</t>
  </si>
  <si>
    <t>Lešení lehké pracovní pomocné pomocné, o výšce lešeňové podlahy do 1,2 m</t>
  </si>
  <si>
    <t>961044111R00</t>
  </si>
  <si>
    <t>Bourání základů z betonu prostého</t>
  </si>
  <si>
    <t>nebo vybourání otvorů průřezové plochy přes 4 m2 v základech,</t>
  </si>
  <si>
    <t>962032314R00</t>
  </si>
  <si>
    <t>Bourání zdiva nadzákladového pilířů cihelných , na maltu vápenou nebo vápenocementovou</t>
  </si>
  <si>
    <t>nebo vybourání otvorů průřezové plochy přes 4 m2 ve zdivu nadzákladovém, včetně pomocného lešení o výšce podlahy do 1900 mm a pro zatížení do 1,5 kPa  (150 kg/m2)</t>
  </si>
  <si>
    <t>711111001RZ1</t>
  </si>
  <si>
    <t>Provedení izolace proti zemní vlhkosti natěradly za studena na ploše vodorovné nátěrem penetračním, 1 x nátěr, včetně dodávky penetračního laku ALP</t>
  </si>
  <si>
    <t>711112001RZ1</t>
  </si>
  <si>
    <t>Provedení izolace proti zemní vlhkosti natěradly za studena na ploše svislé, včetně pomocného lešení o výšce podlahy do 1900 mm a pro zatížení do 1,5 kPa. nátěrem penetračním, 1x nátěr, včetně dodávky penetračního laku ALP</t>
  </si>
  <si>
    <t>711141559RT2</t>
  </si>
  <si>
    <t xml:space="preserve">Provedení izolace proti zemní vlhkosti pásy přitavením vodorovná, 2 vrstvy, bez dodávky izolačních pásů,  </t>
  </si>
  <si>
    <t>711142559RT2</t>
  </si>
  <si>
    <t xml:space="preserve">Provedení izolace proti zemní vlhkosti pásy přitavením svislá, 2 vrstvy, bez dodávky izolačních pásů,  </t>
  </si>
  <si>
    <t>711482020RZ1</t>
  </si>
  <si>
    <t>Izolace proti tlakové vodě profilovanými fóliemi svislá, napojení s přesahem, tloušťka s nopy 8 mm</t>
  </si>
  <si>
    <t>včetně dodávky fólie a doplňků,</t>
  </si>
  <si>
    <t>62832278R</t>
  </si>
  <si>
    <t>pás izolační z oxidovaného asfaltu natavitelný; nosná vložka skelná rohož; horní strana jemný minerální posyp; spodní strana PE fólie; tl. 4,0 mm</t>
  </si>
  <si>
    <t>SPCM</t>
  </si>
  <si>
    <t>Specifikace</t>
  </si>
  <si>
    <t>POL3_</t>
  </si>
  <si>
    <t>998711101R00</t>
  </si>
  <si>
    <t>Přesun hmot pro izolace proti vodě svisle do 6 m</t>
  </si>
  <si>
    <t>50 m vodorovně měřeno od těžiště půdorysné plochy skládky do těžiště půdorysné plochy objektu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</si>
</sst>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0" fillId="0" borderId="18" xfId="0"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18" xfId="0" applyNumberFormat="1" applyFont="1" applyBorder="1" applyAlignment="1">
      <alignment vertical="top" wrapText="1"/>
    </xf>
    <xf numFmtId="0" fontId="20" fillId="0" borderId="0" xfId="0" applyNumberFormat="1" applyFont="1" applyAlignment="1">
      <alignment wrapText="1"/>
    </xf>
    <xf numFmtId="0" fontId="19" fillId="0" borderId="18"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0" fontId="17" fillId="0" borderId="0" xfId="0" applyNumberFormat="1" applyFont="1" applyBorder="1" applyAlignment="1">
      <alignment vertical="top"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9" fillId="0" borderId="0" xfId="0" applyNumberFormat="1" applyFont="1" applyBorder="1" applyAlignment="1">
      <alignment vertical="top" wrapText="1"/>
    </xf>
    <xf numFmtId="0" fontId="19"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tabSelected="1" workbookViewId="0">
      <selection activeCell="A2" sqref="A2:G2"/>
    </sheetView>
  </sheetViews>
  <sheetFormatPr defaultRowHeight="12.75" x14ac:dyDescent="0.2"/>
  <sheetData>
    <row r="1" spans="1:7" x14ac:dyDescent="0.2">
      <c r="A1" s="21" t="s">
        <v>38</v>
      </c>
    </row>
    <row r="2" spans="1:7" ht="57.75" customHeight="1" x14ac:dyDescent="0.2">
      <c r="A2" s="73" t="s">
        <v>39</v>
      </c>
      <c r="B2" s="73"/>
      <c r="C2" s="73"/>
      <c r="D2" s="73"/>
      <c r="E2" s="73"/>
      <c r="F2" s="73"/>
      <c r="G2" s="73"/>
    </row>
  </sheetData>
  <sheetProtection algorithmName="SHA-512" hashValue="jLw7e7V727JdvWS7HjHIemXvsgvrlCHB5NVm7YgbrSR+4XoxqeyDPNC9vjTW+quuCI8a/t1RQNams0TD/VfH7g==" saltValue="Lp0uk4v0/T0czRAd9NWq9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2"/>
  <sheetViews>
    <sheetView showGridLines="0" topLeftCell="B24"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1" customWidth="1"/>
    <col min="4" max="4" width="13" style="51" customWidth="1"/>
    <col min="5" max="5" width="9.7109375" style="51"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36</v>
      </c>
      <c r="B1" s="91" t="s">
        <v>41</v>
      </c>
      <c r="C1" s="92"/>
      <c r="D1" s="92"/>
      <c r="E1" s="92"/>
      <c r="F1" s="92"/>
      <c r="G1" s="92"/>
      <c r="H1" s="92"/>
      <c r="I1" s="92"/>
      <c r="J1" s="93"/>
    </row>
    <row r="2" spans="1:15" ht="36" customHeight="1" x14ac:dyDescent="0.2">
      <c r="A2" s="2"/>
      <c r="B2" s="105" t="s">
        <v>22</v>
      </c>
      <c r="C2" s="106"/>
      <c r="D2" s="107" t="s">
        <v>43</v>
      </c>
      <c r="E2" s="108" t="s">
        <v>44</v>
      </c>
      <c r="F2" s="109"/>
      <c r="G2" s="109"/>
      <c r="H2" s="109"/>
      <c r="I2" s="109"/>
      <c r="J2" s="110"/>
      <c r="O2" s="1"/>
    </row>
    <row r="3" spans="1:15" ht="27" hidden="1" customHeight="1" x14ac:dyDescent="0.2">
      <c r="A3" s="2"/>
      <c r="B3" s="111"/>
      <c r="C3" s="106"/>
      <c r="D3" s="112"/>
      <c r="E3" s="113"/>
      <c r="F3" s="114"/>
      <c r="G3" s="114"/>
      <c r="H3" s="114"/>
      <c r="I3" s="114"/>
      <c r="J3" s="115"/>
    </row>
    <row r="4" spans="1:15" ht="23.25" customHeight="1" x14ac:dyDescent="0.2">
      <c r="A4" s="2"/>
      <c r="B4" s="116"/>
      <c r="C4" s="117"/>
      <c r="D4" s="118"/>
      <c r="E4" s="119"/>
      <c r="F4" s="119"/>
      <c r="G4" s="119"/>
      <c r="H4" s="119"/>
      <c r="I4" s="119"/>
      <c r="J4" s="120"/>
    </row>
    <row r="5" spans="1:15" ht="24" customHeight="1" x14ac:dyDescent="0.2">
      <c r="A5" s="2"/>
      <c r="B5" s="31" t="s">
        <v>42</v>
      </c>
      <c r="D5" s="121" t="s">
        <v>45</v>
      </c>
      <c r="E5" s="88"/>
      <c r="F5" s="88"/>
      <c r="G5" s="88"/>
      <c r="H5" s="18" t="s">
        <v>40</v>
      </c>
      <c r="I5" s="125" t="s">
        <v>49</v>
      </c>
      <c r="J5" s="8"/>
    </row>
    <row r="6" spans="1:15" ht="15.75" customHeight="1" x14ac:dyDescent="0.2">
      <c r="A6" s="2"/>
      <c r="B6" s="28"/>
      <c r="C6" s="53"/>
      <c r="D6" s="122" t="s">
        <v>46</v>
      </c>
      <c r="E6" s="89"/>
      <c r="F6" s="89"/>
      <c r="G6" s="89"/>
      <c r="H6" s="18" t="s">
        <v>34</v>
      </c>
      <c r="I6" s="22"/>
      <c r="J6" s="8"/>
    </row>
    <row r="7" spans="1:15" ht="15.75" customHeight="1" x14ac:dyDescent="0.2">
      <c r="A7" s="2"/>
      <c r="B7" s="29"/>
      <c r="C7" s="54"/>
      <c r="D7" s="124" t="s">
        <v>48</v>
      </c>
      <c r="E7" s="123" t="s">
        <v>47</v>
      </c>
      <c r="F7" s="90"/>
      <c r="G7" s="90"/>
      <c r="H7" s="24"/>
      <c r="I7" s="23"/>
      <c r="J7" s="34"/>
    </row>
    <row r="8" spans="1:15" ht="24" hidden="1" customHeight="1" x14ac:dyDescent="0.2">
      <c r="A8" s="2"/>
      <c r="B8" s="31" t="s">
        <v>20</v>
      </c>
      <c r="D8" s="126" t="s">
        <v>50</v>
      </c>
      <c r="H8" s="18" t="s">
        <v>40</v>
      </c>
      <c r="I8" s="125" t="s">
        <v>53</v>
      </c>
      <c r="J8" s="8"/>
    </row>
    <row r="9" spans="1:15" ht="15.75" hidden="1" customHeight="1" x14ac:dyDescent="0.2">
      <c r="A9" s="2"/>
      <c r="B9" s="2"/>
      <c r="D9" s="126" t="s">
        <v>51</v>
      </c>
      <c r="H9" s="18" t="s">
        <v>34</v>
      </c>
      <c r="I9" s="125" t="s">
        <v>54</v>
      </c>
      <c r="J9" s="8"/>
    </row>
    <row r="10" spans="1:15" ht="15.75" hidden="1" customHeight="1" x14ac:dyDescent="0.2">
      <c r="A10" s="2"/>
      <c r="B10" s="35"/>
      <c r="C10" s="54"/>
      <c r="D10" s="124" t="s">
        <v>48</v>
      </c>
      <c r="E10" s="127" t="s">
        <v>52</v>
      </c>
      <c r="F10" s="24"/>
      <c r="G10" s="14"/>
      <c r="H10" s="14"/>
      <c r="I10" s="36"/>
      <c r="J10" s="34"/>
    </row>
    <row r="11" spans="1:15" ht="24" customHeight="1" x14ac:dyDescent="0.2">
      <c r="A11" s="2"/>
      <c r="B11" s="31" t="s">
        <v>19</v>
      </c>
      <c r="D11" s="128"/>
      <c r="E11" s="128"/>
      <c r="F11" s="128"/>
      <c r="G11" s="128"/>
      <c r="H11" s="18" t="s">
        <v>40</v>
      </c>
      <c r="I11" s="133"/>
      <c r="J11" s="8"/>
    </row>
    <row r="12" spans="1:15" ht="15.75" customHeight="1" x14ac:dyDescent="0.2">
      <c r="A12" s="2"/>
      <c r="B12" s="28"/>
      <c r="C12" s="53"/>
      <c r="D12" s="129"/>
      <c r="E12" s="129"/>
      <c r="F12" s="129"/>
      <c r="G12" s="129"/>
      <c r="H12" s="18" t="s">
        <v>34</v>
      </c>
      <c r="I12" s="133"/>
      <c r="J12" s="8"/>
    </row>
    <row r="13" spans="1:15" ht="15.75" customHeight="1" x14ac:dyDescent="0.2">
      <c r="A13" s="2"/>
      <c r="B13" s="29"/>
      <c r="C13" s="54"/>
      <c r="D13" s="132"/>
      <c r="E13" s="130"/>
      <c r="F13" s="131"/>
      <c r="G13" s="131"/>
      <c r="H13" s="19"/>
      <c r="I13" s="23"/>
      <c r="J13" s="34"/>
    </row>
    <row r="14" spans="1:15" ht="24" customHeight="1" x14ac:dyDescent="0.2">
      <c r="A14" s="2"/>
      <c r="B14" s="43" t="s">
        <v>21</v>
      </c>
      <c r="C14" s="55"/>
      <c r="D14" s="56"/>
      <c r="E14" s="57"/>
      <c r="F14" s="44"/>
      <c r="G14" s="44"/>
      <c r="H14" s="45"/>
      <c r="I14" s="44"/>
      <c r="J14" s="46"/>
    </row>
    <row r="15" spans="1:15" ht="32.25" customHeight="1" x14ac:dyDescent="0.2">
      <c r="A15" s="2"/>
      <c r="B15" s="35" t="s">
        <v>32</v>
      </c>
      <c r="C15" s="58"/>
      <c r="D15" s="52"/>
      <c r="E15" s="97"/>
      <c r="F15" s="97"/>
      <c r="G15" s="98"/>
      <c r="H15" s="98"/>
      <c r="I15" s="98" t="s">
        <v>29</v>
      </c>
      <c r="J15" s="99"/>
    </row>
    <row r="16" spans="1:15" ht="23.25" customHeight="1" x14ac:dyDescent="0.2">
      <c r="A16" s="197" t="s">
        <v>24</v>
      </c>
      <c r="B16" s="38" t="s">
        <v>24</v>
      </c>
      <c r="C16" s="59"/>
      <c r="D16" s="60"/>
      <c r="E16" s="79"/>
      <c r="F16" s="80"/>
      <c r="G16" s="79"/>
      <c r="H16" s="80"/>
      <c r="I16" s="79">
        <f>SUMIF(F122:F138,A16,I122:I138)+SUMIF(F122:F138,"PSU",I122:I138)</f>
        <v>0</v>
      </c>
      <c r="J16" s="81"/>
    </row>
    <row r="17" spans="1:10" ht="23.25" customHeight="1" x14ac:dyDescent="0.2">
      <c r="A17" s="197" t="s">
        <v>25</v>
      </c>
      <c r="B17" s="38" t="s">
        <v>25</v>
      </c>
      <c r="C17" s="59"/>
      <c r="D17" s="60"/>
      <c r="E17" s="79"/>
      <c r="F17" s="80"/>
      <c r="G17" s="79"/>
      <c r="H17" s="80"/>
      <c r="I17" s="79">
        <f>SUMIF(F122:F138,A17,I122:I138)</f>
        <v>0</v>
      </c>
      <c r="J17" s="81"/>
    </row>
    <row r="18" spans="1:10" ht="23.25" customHeight="1" x14ac:dyDescent="0.2">
      <c r="A18" s="197" t="s">
        <v>26</v>
      </c>
      <c r="B18" s="38" t="s">
        <v>26</v>
      </c>
      <c r="C18" s="59"/>
      <c r="D18" s="60"/>
      <c r="E18" s="79"/>
      <c r="F18" s="80"/>
      <c r="G18" s="79"/>
      <c r="H18" s="80"/>
      <c r="I18" s="79">
        <f>SUMIF(F122:F138,A18,I122:I138)</f>
        <v>0</v>
      </c>
      <c r="J18" s="81"/>
    </row>
    <row r="19" spans="1:10" ht="23.25" customHeight="1" x14ac:dyDescent="0.2">
      <c r="A19" s="197" t="s">
        <v>144</v>
      </c>
      <c r="B19" s="38" t="s">
        <v>27</v>
      </c>
      <c r="C19" s="59"/>
      <c r="D19" s="60"/>
      <c r="E19" s="79"/>
      <c r="F19" s="80"/>
      <c r="G19" s="79"/>
      <c r="H19" s="80"/>
      <c r="I19" s="79">
        <f>SUMIF(F122:F138,A19,I122:I138)</f>
        <v>0</v>
      </c>
      <c r="J19" s="81"/>
    </row>
    <row r="20" spans="1:10" ht="23.25" customHeight="1" x14ac:dyDescent="0.2">
      <c r="A20" s="197" t="s">
        <v>145</v>
      </c>
      <c r="B20" s="38" t="s">
        <v>28</v>
      </c>
      <c r="C20" s="59"/>
      <c r="D20" s="60"/>
      <c r="E20" s="79"/>
      <c r="F20" s="80"/>
      <c r="G20" s="79"/>
      <c r="H20" s="80"/>
      <c r="I20" s="79">
        <f>SUMIF(F122:F138,A20,I122:I138)</f>
        <v>0</v>
      </c>
      <c r="J20" s="81"/>
    </row>
    <row r="21" spans="1:10" ht="23.25" customHeight="1" x14ac:dyDescent="0.2">
      <c r="A21" s="2"/>
      <c r="B21" s="48" t="s">
        <v>29</v>
      </c>
      <c r="C21" s="61"/>
      <c r="D21" s="62"/>
      <c r="E21" s="82"/>
      <c r="F21" s="100"/>
      <c r="G21" s="82"/>
      <c r="H21" s="100"/>
      <c r="I21" s="82">
        <f>SUM(I16:J20)</f>
        <v>0</v>
      </c>
      <c r="J21" s="83"/>
    </row>
    <row r="22" spans="1:10" ht="33" customHeight="1" x14ac:dyDescent="0.2">
      <c r="A22" s="2"/>
      <c r="B22" s="42" t="s">
        <v>33</v>
      </c>
      <c r="C22" s="59"/>
      <c r="D22" s="60"/>
      <c r="E22" s="63"/>
      <c r="F22" s="39"/>
      <c r="G22" s="33"/>
      <c r="H22" s="33"/>
      <c r="I22" s="33"/>
      <c r="J22" s="40"/>
    </row>
    <row r="23" spans="1:10" ht="23.25" customHeight="1" x14ac:dyDescent="0.2">
      <c r="A23" s="2">
        <f>ZakladDPHSni*SazbaDPH1/100</f>
        <v>0</v>
      </c>
      <c r="B23" s="38" t="s">
        <v>12</v>
      </c>
      <c r="C23" s="59"/>
      <c r="D23" s="60"/>
      <c r="E23" s="64">
        <v>15</v>
      </c>
      <c r="F23" s="39" t="s">
        <v>0</v>
      </c>
      <c r="G23" s="77">
        <f>ZakladDPHSniVypocet</f>
        <v>0</v>
      </c>
      <c r="H23" s="78"/>
      <c r="I23" s="78"/>
      <c r="J23" s="40" t="str">
        <f t="shared" ref="J23:J28" si="0">Mena</f>
        <v>CZK</v>
      </c>
    </row>
    <row r="24" spans="1:10" ht="23.25" customHeight="1" x14ac:dyDescent="0.2">
      <c r="A24" s="2">
        <f>(A23-INT(A23))*100</f>
        <v>0</v>
      </c>
      <c r="B24" s="38" t="s">
        <v>13</v>
      </c>
      <c r="C24" s="59"/>
      <c r="D24" s="60"/>
      <c r="E24" s="64">
        <f>SazbaDPH1</f>
        <v>15</v>
      </c>
      <c r="F24" s="39" t="s">
        <v>0</v>
      </c>
      <c r="G24" s="75">
        <f>IF(A24&gt;50, ROUNDUP(A23, 0), ROUNDDOWN(A23, 0))</f>
        <v>0</v>
      </c>
      <c r="H24" s="76"/>
      <c r="I24" s="76"/>
      <c r="J24" s="40" t="str">
        <f t="shared" si="0"/>
        <v>CZK</v>
      </c>
    </row>
    <row r="25" spans="1:10" ht="23.25" customHeight="1" x14ac:dyDescent="0.2">
      <c r="A25" s="2">
        <f>ZakladDPHZakl*SazbaDPH2/100</f>
        <v>0</v>
      </c>
      <c r="B25" s="38" t="s">
        <v>14</v>
      </c>
      <c r="C25" s="59"/>
      <c r="D25" s="60"/>
      <c r="E25" s="64">
        <v>21</v>
      </c>
      <c r="F25" s="39" t="s">
        <v>0</v>
      </c>
      <c r="G25" s="77">
        <f>ZakladDPHZaklVypocet</f>
        <v>0</v>
      </c>
      <c r="H25" s="78"/>
      <c r="I25" s="78"/>
      <c r="J25" s="40" t="str">
        <f t="shared" si="0"/>
        <v>CZK</v>
      </c>
    </row>
    <row r="26" spans="1:10" ht="23.25" customHeight="1" x14ac:dyDescent="0.2">
      <c r="A26" s="2">
        <f>(A25-INT(A25))*100</f>
        <v>0</v>
      </c>
      <c r="B26" s="32" t="s">
        <v>15</v>
      </c>
      <c r="C26" s="65"/>
      <c r="D26" s="52"/>
      <c r="E26" s="66">
        <f>SazbaDPH2</f>
        <v>21</v>
      </c>
      <c r="F26" s="30" t="s">
        <v>0</v>
      </c>
      <c r="G26" s="94">
        <f>IF(A26&gt;50, ROUNDUP(A25, 0), ROUNDDOWN(A25, 0))</f>
        <v>0</v>
      </c>
      <c r="H26" s="95"/>
      <c r="I26" s="95"/>
      <c r="J26" s="37" t="str">
        <f t="shared" si="0"/>
        <v>CZK</v>
      </c>
    </row>
    <row r="27" spans="1:10" ht="23.25" customHeight="1" thickBot="1" x14ac:dyDescent="0.25">
      <c r="A27" s="2">
        <f>ZakladDPHSni+DPHSni+ZakladDPHZakl+DPHZakl</f>
        <v>0</v>
      </c>
      <c r="B27" s="31" t="s">
        <v>4</v>
      </c>
      <c r="C27" s="67"/>
      <c r="D27" s="68"/>
      <c r="E27" s="67"/>
      <c r="F27" s="16"/>
      <c r="G27" s="96">
        <f>CenaCelkem-(ZakladDPHSni+DPHSni+ZakladDPHZakl+DPHZakl)</f>
        <v>0</v>
      </c>
      <c r="H27" s="96"/>
      <c r="I27" s="96"/>
      <c r="J27" s="41" t="str">
        <f t="shared" si="0"/>
        <v>CZK</v>
      </c>
    </row>
    <row r="28" spans="1:10" ht="27.75" hidden="1" customHeight="1" thickBot="1" x14ac:dyDescent="0.25">
      <c r="A28" s="2"/>
      <c r="B28" s="165" t="s">
        <v>23</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35</v>
      </c>
      <c r="C29" s="171"/>
      <c r="D29" s="171"/>
      <c r="E29" s="171"/>
      <c r="F29" s="172"/>
      <c r="G29" s="173">
        <f>IF(A29&gt;50, ROUNDUP(A27, 0), ROUNDDOWN(A27, 0))</f>
        <v>0</v>
      </c>
      <c r="H29" s="173"/>
      <c r="I29" s="173"/>
      <c r="J29" s="174" t="s">
        <v>64</v>
      </c>
    </row>
    <row r="30" spans="1:10" ht="12.75" customHeight="1" x14ac:dyDescent="0.2">
      <c r="A30" s="2"/>
      <c r="B30" s="2"/>
      <c r="J30" s="9"/>
    </row>
    <row r="31" spans="1:10" ht="30" customHeight="1" x14ac:dyDescent="0.2">
      <c r="A31" s="2"/>
      <c r="B31" s="2"/>
      <c r="J31" s="9"/>
    </row>
    <row r="32" spans="1:10" ht="18.75" customHeight="1" x14ac:dyDescent="0.2">
      <c r="A32" s="2"/>
      <c r="B32" s="17"/>
      <c r="C32" s="69" t="s">
        <v>11</v>
      </c>
      <c r="D32" s="70"/>
      <c r="E32" s="70"/>
      <c r="F32" s="15" t="s">
        <v>10</v>
      </c>
      <c r="G32" s="26"/>
      <c r="H32" s="27"/>
      <c r="I32" s="26"/>
      <c r="J32" s="9"/>
    </row>
    <row r="33" spans="1:52" ht="47.25" customHeight="1" x14ac:dyDescent="0.2">
      <c r="A33" s="2"/>
      <c r="B33" s="2"/>
      <c r="J33" s="9"/>
    </row>
    <row r="34" spans="1:52" s="21" customFormat="1" ht="18.75" customHeight="1" x14ac:dyDescent="0.2">
      <c r="A34" s="20"/>
      <c r="B34" s="20"/>
      <c r="C34" s="71"/>
      <c r="D34" s="84"/>
      <c r="E34" s="85"/>
      <c r="G34" s="86"/>
      <c r="H34" s="87"/>
      <c r="I34" s="87"/>
      <c r="J34" s="25"/>
    </row>
    <row r="35" spans="1:52" ht="12.75" customHeight="1" x14ac:dyDescent="0.2">
      <c r="A35" s="2"/>
      <c r="B35" s="2"/>
      <c r="D35" s="74" t="s">
        <v>2</v>
      </c>
      <c r="E35" s="74"/>
      <c r="H35" s="10" t="s">
        <v>3</v>
      </c>
      <c r="J35" s="9"/>
    </row>
    <row r="36" spans="1:52" ht="13.5" customHeight="1" thickBot="1" x14ac:dyDescent="0.25">
      <c r="A36" s="11"/>
      <c r="B36" s="11"/>
      <c r="C36" s="72"/>
      <c r="D36" s="72"/>
      <c r="E36" s="72"/>
      <c r="F36" s="12"/>
      <c r="G36" s="12"/>
      <c r="H36" s="12"/>
      <c r="I36" s="12"/>
      <c r="J36" s="13"/>
    </row>
    <row r="37" spans="1:52" ht="27" customHeight="1" x14ac:dyDescent="0.2">
      <c r="B37" s="137" t="s">
        <v>16</v>
      </c>
      <c r="C37" s="138"/>
      <c r="D37" s="138"/>
      <c r="E37" s="138"/>
      <c r="F37" s="139"/>
      <c r="G37" s="139"/>
      <c r="H37" s="139"/>
      <c r="I37" s="139"/>
      <c r="J37" s="140"/>
    </row>
    <row r="38" spans="1:52" ht="25.5" customHeight="1" x14ac:dyDescent="0.2">
      <c r="A38" s="136" t="s">
        <v>37</v>
      </c>
      <c r="B38" s="141" t="s">
        <v>17</v>
      </c>
      <c r="C38" s="142" t="s">
        <v>5</v>
      </c>
      <c r="D38" s="142"/>
      <c r="E38" s="142"/>
      <c r="F38" s="143" t="str">
        <f>B23</f>
        <v>Základ pro sníženou DPH</v>
      </c>
      <c r="G38" s="143" t="str">
        <f>B25</f>
        <v>Základ pro základní DPH</v>
      </c>
      <c r="H38" s="144" t="s">
        <v>18</v>
      </c>
      <c r="I38" s="144" t="s">
        <v>1</v>
      </c>
      <c r="J38" s="145" t="s">
        <v>0</v>
      </c>
    </row>
    <row r="39" spans="1:52" ht="25.5" hidden="1" customHeight="1" x14ac:dyDescent="0.2">
      <c r="A39" s="136">
        <v>1</v>
      </c>
      <c r="B39" s="146" t="s">
        <v>55</v>
      </c>
      <c r="C39" s="147"/>
      <c r="D39" s="147"/>
      <c r="E39" s="147"/>
      <c r="F39" s="148">
        <f>'01 A Pol'!AE91+'01 B Pol'!AE75</f>
        <v>0</v>
      </c>
      <c r="G39" s="149">
        <f>'01 A Pol'!AF91+'01 B Pol'!AF75</f>
        <v>0</v>
      </c>
      <c r="H39" s="150">
        <f>(F39*SazbaDPH1/100)+(G39*SazbaDPH2/100)</f>
        <v>0</v>
      </c>
      <c r="I39" s="150">
        <f>F39+G39+H39</f>
        <v>0</v>
      </c>
      <c r="J39" s="151" t="str">
        <f>IF(CenaCelkemVypocet=0,"",I39/CenaCelkemVypocet*100)</f>
        <v/>
      </c>
    </row>
    <row r="40" spans="1:52" ht="25.5" customHeight="1" x14ac:dyDescent="0.2">
      <c r="A40" s="136">
        <v>2</v>
      </c>
      <c r="B40" s="152"/>
      <c r="C40" s="153" t="s">
        <v>56</v>
      </c>
      <c r="D40" s="153"/>
      <c r="E40" s="153"/>
      <c r="F40" s="154"/>
      <c r="G40" s="155"/>
      <c r="H40" s="155">
        <f>(F40*SazbaDPH1/100)+(G40*SazbaDPH2/100)</f>
        <v>0</v>
      </c>
      <c r="I40" s="155">
        <f>F40+G40+H40</f>
        <v>0</v>
      </c>
      <c r="J40" s="156" t="str">
        <f>IF(CenaCelkemVypocet=0,"",I40/CenaCelkemVypocet*100)</f>
        <v/>
      </c>
    </row>
    <row r="41" spans="1:52" ht="25.5" customHeight="1" x14ac:dyDescent="0.2">
      <c r="A41" s="136">
        <v>2</v>
      </c>
      <c r="B41" s="152" t="s">
        <v>57</v>
      </c>
      <c r="C41" s="153" t="s">
        <v>58</v>
      </c>
      <c r="D41" s="153"/>
      <c r="E41" s="153"/>
      <c r="F41" s="154">
        <f>'01 A Pol'!AE91+'01 B Pol'!AE75</f>
        <v>0</v>
      </c>
      <c r="G41" s="155">
        <f>'01 A Pol'!AF91+'01 B Pol'!AF75</f>
        <v>0</v>
      </c>
      <c r="H41" s="155">
        <f>(F41*SazbaDPH1/100)+(G41*SazbaDPH2/100)</f>
        <v>0</v>
      </c>
      <c r="I41" s="155">
        <f>F41+G41+H41</f>
        <v>0</v>
      </c>
      <c r="J41" s="156" t="str">
        <f>IF(CenaCelkemVypocet=0,"",I41/CenaCelkemVypocet*100)</f>
        <v/>
      </c>
    </row>
    <row r="42" spans="1:52" ht="25.5" customHeight="1" x14ac:dyDescent="0.2">
      <c r="A42" s="136">
        <v>3</v>
      </c>
      <c r="B42" s="157" t="s">
        <v>59</v>
      </c>
      <c r="C42" s="147" t="s">
        <v>60</v>
      </c>
      <c r="D42" s="147"/>
      <c r="E42" s="147"/>
      <c r="F42" s="158">
        <f>'01 A Pol'!AE91</f>
        <v>0</v>
      </c>
      <c r="G42" s="150">
        <f>'01 A Pol'!AF91</f>
        <v>0</v>
      </c>
      <c r="H42" s="150">
        <f>(F42*SazbaDPH1/100)+(G42*SazbaDPH2/100)</f>
        <v>0</v>
      </c>
      <c r="I42" s="150">
        <f>F42+G42+H42</f>
        <v>0</v>
      </c>
      <c r="J42" s="151" t="str">
        <f>IF(CenaCelkemVypocet=0,"",I42/CenaCelkemVypocet*100)</f>
        <v/>
      </c>
    </row>
    <row r="43" spans="1:52" ht="25.5" customHeight="1" x14ac:dyDescent="0.2">
      <c r="A43" s="136">
        <v>3</v>
      </c>
      <c r="B43" s="157" t="s">
        <v>61</v>
      </c>
      <c r="C43" s="147" t="s">
        <v>62</v>
      </c>
      <c r="D43" s="147"/>
      <c r="E43" s="147"/>
      <c r="F43" s="158">
        <f>'01 B Pol'!AE75</f>
        <v>0</v>
      </c>
      <c r="G43" s="150">
        <f>'01 B Pol'!AF75</f>
        <v>0</v>
      </c>
      <c r="H43" s="150">
        <f>(F43*SazbaDPH1/100)+(G43*SazbaDPH2/100)</f>
        <v>0</v>
      </c>
      <c r="I43" s="150">
        <f>F43+G43+H43</f>
        <v>0</v>
      </c>
      <c r="J43" s="151" t="str">
        <f>IF(CenaCelkemVypocet=0,"",I43/CenaCelkemVypocet*100)</f>
        <v/>
      </c>
    </row>
    <row r="44" spans="1:52" ht="25.5" customHeight="1" x14ac:dyDescent="0.2">
      <c r="A44" s="136"/>
      <c r="B44" s="159" t="s">
        <v>63</v>
      </c>
      <c r="C44" s="160"/>
      <c r="D44" s="160"/>
      <c r="E44" s="161"/>
      <c r="F44" s="162">
        <f>SUMIF(A39:A43,"=1",F39:F43)</f>
        <v>0</v>
      </c>
      <c r="G44" s="163">
        <f>SUMIF(A39:A43,"=1",G39:G43)</f>
        <v>0</v>
      </c>
      <c r="H44" s="163">
        <f>SUMIF(A39:A43,"=1",H39:H43)</f>
        <v>0</v>
      </c>
      <c r="I44" s="163">
        <f>SUMIF(A39:A43,"=1",I39:I43)</f>
        <v>0</v>
      </c>
      <c r="J44" s="164">
        <f>SUMIF(A39:A43,"=1",J39:J43)</f>
        <v>0</v>
      </c>
    </row>
    <row r="46" spans="1:52" x14ac:dyDescent="0.2">
      <c r="A46" t="s">
        <v>65</v>
      </c>
      <c r="B46" s="176" t="s">
        <v>66</v>
      </c>
      <c r="C46" s="176"/>
      <c r="D46" s="176"/>
      <c r="E46" s="176"/>
      <c r="F46" s="176"/>
      <c r="G46" s="176"/>
      <c r="H46" s="176"/>
      <c r="I46" s="176"/>
      <c r="J46" s="176"/>
      <c r="AZ46" s="175" t="str">
        <f>B46</f>
        <v>1. PODMÍNKY PRO ZPRACOVÁNÍ NABÍDKOVÉ CENY</v>
      </c>
    </row>
    <row r="48" spans="1:52" x14ac:dyDescent="0.2">
      <c r="B48" s="176" t="s">
        <v>67</v>
      </c>
      <c r="C48" s="176"/>
      <c r="D48" s="176"/>
      <c r="E48" s="176"/>
      <c r="F48" s="176"/>
      <c r="G48" s="176"/>
      <c r="H48" s="176"/>
      <c r="I48" s="176"/>
      <c r="J48" s="176"/>
      <c r="AZ48" s="175" t="str">
        <f>B48</f>
        <v xml:space="preserve">        Preambule</v>
      </c>
    </row>
    <row r="50" spans="2:52" ht="51" x14ac:dyDescent="0.2">
      <c r="B50" s="176" t="s">
        <v>68</v>
      </c>
      <c r="C50" s="176"/>
      <c r="D50" s="176"/>
      <c r="E50" s="176"/>
      <c r="F50" s="176"/>
      <c r="G50" s="176"/>
      <c r="H50" s="176"/>
      <c r="I50" s="176"/>
      <c r="J50" s="176"/>
      <c r="AZ50" s="175"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2:52" ht="51" x14ac:dyDescent="0.2">
      <c r="B51" s="176" t="s">
        <v>69</v>
      </c>
      <c r="C51" s="176"/>
      <c r="D51" s="176"/>
      <c r="E51" s="176"/>
      <c r="F51" s="176"/>
      <c r="G51" s="176"/>
      <c r="H51" s="176"/>
      <c r="I51" s="176"/>
      <c r="J51" s="176"/>
      <c r="AZ51" s="175"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2:52" x14ac:dyDescent="0.2">
      <c r="B53" s="176" t="s">
        <v>70</v>
      </c>
      <c r="C53" s="176"/>
      <c r="D53" s="176"/>
      <c r="E53" s="176"/>
      <c r="F53" s="176"/>
      <c r="G53" s="176"/>
      <c r="H53" s="176"/>
      <c r="I53" s="176"/>
      <c r="J53" s="176"/>
      <c r="AZ53" s="175" t="str">
        <f>B53</f>
        <v xml:space="preserve">        Vymezení některých pojmů</v>
      </c>
    </row>
    <row r="56" spans="2:52" x14ac:dyDescent="0.2">
      <c r="B56" s="176" t="s">
        <v>71</v>
      </c>
      <c r="C56" s="176"/>
      <c r="D56" s="176"/>
      <c r="E56" s="176"/>
      <c r="F56" s="176"/>
      <c r="G56" s="176"/>
      <c r="H56" s="176"/>
      <c r="I56" s="176"/>
      <c r="J56" s="176"/>
      <c r="AZ56" s="175" t="str">
        <f>B56</f>
        <v>Pro účely zpracování nabídkové ceny se jsou použity některé pojmy, pod kterými se rozumí:</v>
      </c>
    </row>
    <row r="57" spans="2:52" ht="38.25" x14ac:dyDescent="0.2">
      <c r="B57" s="176" t="s">
        <v>72</v>
      </c>
      <c r="C57" s="176"/>
      <c r="D57" s="176"/>
      <c r="E57" s="176"/>
      <c r="F57" s="176"/>
      <c r="G57" s="176"/>
      <c r="H57" s="176"/>
      <c r="I57" s="176"/>
      <c r="J57" s="176"/>
      <c r="AZ57" s="175" t="str">
        <f>B57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2:52" ht="38.25" x14ac:dyDescent="0.2">
      <c r="B58" s="176" t="s">
        <v>73</v>
      </c>
      <c r="C58" s="176"/>
      <c r="D58" s="176"/>
      <c r="E58" s="176"/>
      <c r="F58" s="176"/>
      <c r="G58" s="176"/>
      <c r="H58" s="176"/>
      <c r="I58" s="176"/>
      <c r="J58" s="176"/>
      <c r="AZ58" s="175" t="str">
        <f>B58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2:52" ht="51" x14ac:dyDescent="0.2">
      <c r="B59" s="176" t="s">
        <v>74</v>
      </c>
      <c r="C59" s="176"/>
      <c r="D59" s="176"/>
      <c r="E59" s="176"/>
      <c r="F59" s="176"/>
      <c r="G59" s="176"/>
      <c r="H59" s="176"/>
      <c r="I59" s="176"/>
      <c r="J59" s="176"/>
      <c r="AZ59" s="175" t="str">
        <f>B59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2:52" ht="76.5" x14ac:dyDescent="0.2">
      <c r="B60" s="176" t="s">
        <v>75</v>
      </c>
      <c r="C60" s="176"/>
      <c r="D60" s="176"/>
      <c r="E60" s="176"/>
      <c r="F60" s="176"/>
      <c r="G60" s="176"/>
      <c r="H60" s="176"/>
      <c r="I60" s="176"/>
      <c r="J60" s="176"/>
      <c r="AZ60" s="175" t="str">
        <f>B60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2:52" ht="51" x14ac:dyDescent="0.2">
      <c r="B61" s="176" t="s">
        <v>76</v>
      </c>
      <c r="C61" s="176"/>
      <c r="D61" s="176"/>
      <c r="E61" s="176"/>
      <c r="F61" s="176"/>
      <c r="G61" s="176"/>
      <c r="H61" s="176"/>
      <c r="I61" s="176"/>
      <c r="J61" s="176"/>
      <c r="AZ61" s="175" t="str">
        <f>B61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3" spans="2:52" x14ac:dyDescent="0.2">
      <c r="B63" s="176" t="s">
        <v>77</v>
      </c>
      <c r="C63" s="176"/>
      <c r="D63" s="176"/>
      <c r="E63" s="176"/>
      <c r="F63" s="176"/>
      <c r="G63" s="176"/>
      <c r="H63" s="176"/>
      <c r="I63" s="176"/>
      <c r="J63" s="176"/>
      <c r="AZ63" s="175" t="str">
        <f>B63</f>
        <v xml:space="preserve">        Cenová soustava</v>
      </c>
    </row>
    <row r="65" spans="2:52" x14ac:dyDescent="0.2">
      <c r="B65" s="176" t="s">
        <v>78</v>
      </c>
      <c r="C65" s="176"/>
      <c r="D65" s="176"/>
      <c r="E65" s="176"/>
      <c r="F65" s="176"/>
      <c r="G65" s="176"/>
      <c r="H65" s="176"/>
      <c r="I65" s="176"/>
      <c r="J65" s="176"/>
      <c r="AZ65" s="175" t="str">
        <f>B65</f>
        <v xml:space="preserve">        Použitá cenová soustava</v>
      </c>
    </row>
    <row r="66" spans="2:52" ht="38.25" x14ac:dyDescent="0.2">
      <c r="B66" s="176" t="s">
        <v>79</v>
      </c>
      <c r="C66" s="176"/>
      <c r="D66" s="176"/>
      <c r="E66" s="176"/>
      <c r="F66" s="176"/>
      <c r="G66" s="176"/>
      <c r="H66" s="176"/>
      <c r="I66" s="176"/>
      <c r="J66" s="176"/>
      <c r="AZ66" s="175" t="str">
        <f>B66</f>
        <v>Soupisy stavebních prací, dodávek a služeb jsou zpracovány s použitím cenové soustavy zpracované společností RTS, a.s.. Položky z cenové soustavy mají uveden odkaz na cenovou soustavu včetně označení příslušného ceníku.</v>
      </c>
    </row>
    <row r="68" spans="2:52" x14ac:dyDescent="0.2">
      <c r="B68" s="176" t="s">
        <v>80</v>
      </c>
      <c r="C68" s="176"/>
      <c r="D68" s="176"/>
      <c r="E68" s="176"/>
      <c r="F68" s="176"/>
      <c r="G68" s="176"/>
      <c r="H68" s="176"/>
      <c r="I68" s="176"/>
      <c r="J68" s="176"/>
      <c r="AZ68" s="175" t="str">
        <f>B68</f>
        <v xml:space="preserve">        Technické podmínky</v>
      </c>
    </row>
    <row r="69" spans="2:52" ht="38.25" x14ac:dyDescent="0.2">
      <c r="B69" s="176" t="s">
        <v>81</v>
      </c>
      <c r="C69" s="176"/>
      <c r="D69" s="176"/>
      <c r="E69" s="176"/>
      <c r="F69" s="176"/>
      <c r="G69" s="176"/>
      <c r="H69" s="176"/>
      <c r="I69" s="176"/>
      <c r="J69" s="176"/>
      <c r="AZ69" s="175"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1" spans="2:52" x14ac:dyDescent="0.2">
      <c r="B71" s="176" t="s">
        <v>82</v>
      </c>
      <c r="C71" s="176"/>
      <c r="D71" s="176"/>
      <c r="E71" s="176"/>
      <c r="F71" s="176"/>
      <c r="G71" s="176"/>
      <c r="H71" s="176"/>
      <c r="I71" s="176"/>
      <c r="J71" s="176"/>
      <c r="AZ71" s="175" t="str">
        <f>B71</f>
        <v>Individuální položky</v>
      </c>
    </row>
    <row r="72" spans="2:52" ht="38.25" x14ac:dyDescent="0.2">
      <c r="B72" s="176" t="s">
        <v>83</v>
      </c>
      <c r="C72" s="176"/>
      <c r="D72" s="176"/>
      <c r="E72" s="176"/>
      <c r="F72" s="176"/>
      <c r="G72" s="176"/>
      <c r="H72" s="176"/>
      <c r="I72" s="176"/>
      <c r="J72" s="176"/>
      <c r="AZ72" s="175" t="str">
        <f>B72</f>
        <v>Položky soupisu prací, které cenová soustava neobsahuje, jsou označeny popisem „vlastní“. Pro tyto položky jsou cenové a technické podmínky definovány jejich popisem, případně odkazem na konkrétní část příslušné dokumentace.</v>
      </c>
    </row>
    <row r="74" spans="2:52" x14ac:dyDescent="0.2">
      <c r="B74" s="176" t="s">
        <v>84</v>
      </c>
      <c r="C74" s="176"/>
      <c r="D74" s="176"/>
      <c r="E74" s="176"/>
      <c r="F74" s="176"/>
      <c r="G74" s="176"/>
      <c r="H74" s="176"/>
      <c r="I74" s="176"/>
      <c r="J74" s="176"/>
      <c r="AZ74" s="175" t="str">
        <f>B74</f>
        <v xml:space="preserve">        Závaznost a změna soupisu</v>
      </c>
    </row>
    <row r="76" spans="2:52" x14ac:dyDescent="0.2">
      <c r="B76" s="176" t="s">
        <v>85</v>
      </c>
      <c r="C76" s="176"/>
      <c r="D76" s="176"/>
      <c r="E76" s="176"/>
      <c r="F76" s="176"/>
      <c r="G76" s="176"/>
      <c r="H76" s="176"/>
      <c r="I76" s="176"/>
      <c r="J76" s="176"/>
      <c r="AZ76" s="175" t="str">
        <f>B76</f>
        <v xml:space="preserve">        Závaznost soupisu</v>
      </c>
    </row>
    <row r="77" spans="2:52" ht="38.25" x14ac:dyDescent="0.2">
      <c r="B77" s="176" t="s">
        <v>86</v>
      </c>
      <c r="C77" s="176"/>
      <c r="D77" s="176"/>
      <c r="E77" s="176"/>
      <c r="F77" s="176"/>
      <c r="G77" s="176"/>
      <c r="H77" s="176"/>
      <c r="I77" s="176"/>
      <c r="J77" s="176"/>
      <c r="AZ77" s="175"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9" spans="2:52" x14ac:dyDescent="0.2">
      <c r="B79" s="176" t="s">
        <v>87</v>
      </c>
      <c r="C79" s="176"/>
      <c r="D79" s="176"/>
      <c r="E79" s="176"/>
      <c r="F79" s="176"/>
      <c r="G79" s="176"/>
      <c r="H79" s="176"/>
      <c r="I79" s="176"/>
      <c r="J79" s="176"/>
      <c r="AZ79" s="175" t="str">
        <f>B79</f>
        <v xml:space="preserve">        Zvláštní podmínky pro stanovení nabídkové ceny</v>
      </c>
    </row>
    <row r="81" spans="2:52" x14ac:dyDescent="0.2">
      <c r="B81" s="176" t="s">
        <v>88</v>
      </c>
      <c r="C81" s="176"/>
      <c r="D81" s="176"/>
      <c r="E81" s="176"/>
      <c r="F81" s="176"/>
      <c r="G81" s="176"/>
      <c r="H81" s="176"/>
      <c r="I81" s="176"/>
      <c r="J81" s="176"/>
      <c r="AZ81" s="175" t="str">
        <f>B81</f>
        <v xml:space="preserve">        Přeprava vybouraných hmot, suti a vytěžené zeminy</v>
      </c>
    </row>
    <row r="82" spans="2:52" ht="76.5" x14ac:dyDescent="0.2">
      <c r="B82" s="176" t="s">
        <v>89</v>
      </c>
      <c r="C82" s="176"/>
      <c r="D82" s="176"/>
      <c r="E82" s="176"/>
      <c r="F82" s="176"/>
      <c r="G82" s="176"/>
      <c r="H82" s="176"/>
      <c r="I82" s="176"/>
      <c r="J82" s="176"/>
      <c r="AZ82" s="175"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4" spans="2:52" x14ac:dyDescent="0.2">
      <c r="B84" s="176" t="s">
        <v>90</v>
      </c>
      <c r="C84" s="176"/>
      <c r="D84" s="176"/>
      <c r="E84" s="176"/>
      <c r="F84" s="176"/>
      <c r="G84" s="176"/>
      <c r="H84" s="176"/>
      <c r="I84" s="176"/>
      <c r="J84" s="176"/>
      <c r="AZ84" s="175" t="str">
        <f>B84</f>
        <v xml:space="preserve">        Vnitrostaveništní přesun stavebního materiálu</v>
      </c>
    </row>
    <row r="85" spans="2:52" ht="51" x14ac:dyDescent="0.2">
      <c r="B85" s="176" t="s">
        <v>91</v>
      </c>
      <c r="C85" s="176"/>
      <c r="D85" s="176"/>
      <c r="E85" s="176"/>
      <c r="F85" s="176"/>
      <c r="G85" s="176"/>
      <c r="H85" s="176"/>
      <c r="I85" s="176"/>
      <c r="J85" s="176"/>
      <c r="AZ85" s="175"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2:52" ht="51" x14ac:dyDescent="0.2">
      <c r="B86" s="176" t="s">
        <v>92</v>
      </c>
      <c r="C86" s="176"/>
      <c r="D86" s="176"/>
      <c r="E86" s="176"/>
      <c r="F86" s="176"/>
      <c r="G86" s="176"/>
      <c r="H86" s="176"/>
      <c r="I86" s="176"/>
      <c r="J86" s="176"/>
      <c r="AZ86" s="175"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8" spans="2:52" x14ac:dyDescent="0.2">
      <c r="B88" s="176" t="s">
        <v>93</v>
      </c>
      <c r="C88" s="176"/>
      <c r="D88" s="176"/>
      <c r="E88" s="176"/>
      <c r="F88" s="176"/>
      <c r="G88" s="176"/>
      <c r="H88" s="176"/>
      <c r="I88" s="176"/>
      <c r="J88" s="176"/>
      <c r="AZ88" s="175" t="str">
        <f>B88</f>
        <v xml:space="preserve">        Příplatky za ztížené podmínky prací</v>
      </c>
    </row>
    <row r="89" spans="2:52" ht="25.5" x14ac:dyDescent="0.2">
      <c r="B89" s="176" t="s">
        <v>94</v>
      </c>
      <c r="C89" s="176"/>
      <c r="D89" s="176"/>
      <c r="E89" s="176"/>
      <c r="F89" s="176"/>
      <c r="G89" s="176"/>
      <c r="H89" s="176"/>
      <c r="I89" s="176"/>
      <c r="J89" s="176"/>
      <c r="AZ89" s="175" t="str">
        <f>B89</f>
        <v>Pokud soupis položku příplatku za ztížené podmínky obsahuje, je dodavatel povinen ji ocenit bez ohledu na to, že tento příplatek dodavatel standardně neuplatňuje.</v>
      </c>
    </row>
    <row r="91" spans="2:52" x14ac:dyDescent="0.2">
      <c r="B91" s="176" t="s">
        <v>95</v>
      </c>
      <c r="C91" s="176"/>
      <c r="D91" s="176"/>
      <c r="E91" s="176"/>
      <c r="F91" s="176"/>
      <c r="G91" s="176"/>
      <c r="H91" s="176"/>
      <c r="I91" s="176"/>
      <c r="J91" s="176"/>
      <c r="AZ91" s="175" t="str">
        <f>B91</f>
        <v xml:space="preserve">        Vedlejší a ostatní náklady</v>
      </c>
    </row>
    <row r="92" spans="2:52" ht="25.5" x14ac:dyDescent="0.2">
      <c r="B92" s="176" t="s">
        <v>96</v>
      </c>
      <c r="C92" s="176"/>
      <c r="D92" s="176"/>
      <c r="E92" s="176"/>
      <c r="F92" s="176"/>
      <c r="G92" s="176"/>
      <c r="H92" s="176"/>
      <c r="I92" s="176"/>
      <c r="J92" s="176"/>
      <c r="AZ92" s="175" t="str">
        <f>B92</f>
        <v>Tyto náklady jsou popsány v samostatném soupisu stavebních prací, dodávek a služeb s tím, že dodavatel je povinen v rámci těchto nákladů ocenit všechny definované náklady souhrnně pro celou stavbu.</v>
      </c>
    </row>
    <row r="96" spans="2:52" x14ac:dyDescent="0.2">
      <c r="B96" s="176" t="s">
        <v>97</v>
      </c>
      <c r="C96" s="176"/>
      <c r="D96" s="176"/>
      <c r="E96" s="176"/>
      <c r="F96" s="176"/>
      <c r="G96" s="176"/>
      <c r="H96" s="176"/>
      <c r="I96" s="176"/>
      <c r="J96" s="176"/>
      <c r="AZ96" s="175" t="str">
        <f>B96</f>
        <v>2. SPECIFICKÉ PODMÍNKY PRO ZPRACOVÁNÍ NABÍDKOVÉ CENY</v>
      </c>
    </row>
    <row r="98" spans="2:52" x14ac:dyDescent="0.2">
      <c r="B98" s="176" t="s">
        <v>98</v>
      </c>
      <c r="C98" s="176"/>
      <c r="D98" s="176"/>
      <c r="E98" s="176"/>
      <c r="F98" s="176"/>
      <c r="G98" s="176"/>
      <c r="H98" s="176"/>
      <c r="I98" s="176"/>
      <c r="J98" s="176"/>
      <c r="AZ98" s="175" t="str">
        <f>B98</f>
        <v>Zde doplní zpracovatel soupisu  případná specifika týkající se konkrétní zakázky.</v>
      </c>
    </row>
    <row r="101" spans="2:52" x14ac:dyDescent="0.2">
      <c r="B101" s="176" t="s">
        <v>99</v>
      </c>
      <c r="C101" s="176"/>
      <c r="D101" s="176"/>
      <c r="E101" s="176"/>
      <c r="F101" s="176"/>
      <c r="G101" s="176"/>
      <c r="H101" s="176"/>
      <c r="I101" s="176"/>
      <c r="J101" s="176"/>
      <c r="AZ101" s="175" t="str">
        <f>B101</f>
        <v>3. ELEKTRONICKÁ PODOBA SOUPISU</v>
      </c>
    </row>
    <row r="103" spans="2:52" x14ac:dyDescent="0.2">
      <c r="B103" s="176" t="s">
        <v>100</v>
      </c>
      <c r="C103" s="176"/>
      <c r="D103" s="176"/>
      <c r="E103" s="176"/>
      <c r="F103" s="176"/>
      <c r="G103" s="176"/>
      <c r="H103" s="176"/>
      <c r="I103" s="176"/>
      <c r="J103" s="176"/>
      <c r="AZ103" s="175" t="str">
        <f>B103</f>
        <v xml:space="preserve">        Elektronická podoba soupisu</v>
      </c>
    </row>
    <row r="104" spans="2:52" ht="25.5" x14ac:dyDescent="0.2">
      <c r="B104" s="176" t="s">
        <v>101</v>
      </c>
      <c r="C104" s="176"/>
      <c r="D104" s="176"/>
      <c r="E104" s="176"/>
      <c r="F104" s="176"/>
      <c r="G104" s="176"/>
      <c r="H104" s="176"/>
      <c r="I104" s="176"/>
      <c r="J104" s="176"/>
      <c r="AZ104" s="175" t="str">
        <f>B104</f>
        <v>V souladu se zákonem jsou předložené soupisy zpracovány i v elektronické podobě.  Elektronickou podobou soupisu stavebních prací, dodávek a služeb je formát MS EXCEL.</v>
      </c>
    </row>
    <row r="105" spans="2:52" x14ac:dyDescent="0.2">
      <c r="B105" s="176" t="s">
        <v>102</v>
      </c>
      <c r="C105" s="176"/>
      <c r="D105" s="176"/>
      <c r="E105" s="176"/>
      <c r="F105" s="176"/>
      <c r="G105" s="176"/>
      <c r="H105" s="176"/>
      <c r="I105" s="176"/>
      <c r="J105" s="176"/>
      <c r="AZ105" s="175" t="str">
        <f>B105</f>
        <v>Popis formátu soupisu odpovídá svou strukturou vzorovému soupisu volně dostupnému na internetové adrese:</v>
      </c>
    </row>
    <row r="107" spans="2:52" x14ac:dyDescent="0.2">
      <c r="B107" s="176" t="s">
        <v>103</v>
      </c>
      <c r="C107" s="176"/>
      <c r="D107" s="176"/>
      <c r="E107" s="176"/>
      <c r="F107" s="176"/>
      <c r="G107" s="176"/>
      <c r="H107" s="176"/>
      <c r="I107" s="176"/>
      <c r="J107" s="176"/>
      <c r="AZ107" s="175" t="str">
        <f>B107</f>
        <v>www.stavebnionline.cz/soupis</v>
      </c>
    </row>
    <row r="109" spans="2:52" x14ac:dyDescent="0.2">
      <c r="B109" s="176" t="s">
        <v>104</v>
      </c>
      <c r="C109" s="176"/>
      <c r="D109" s="176"/>
      <c r="E109" s="176"/>
      <c r="F109" s="176"/>
      <c r="G109" s="176"/>
      <c r="H109" s="176"/>
      <c r="I109" s="176"/>
      <c r="J109" s="176"/>
      <c r="AZ109" s="175" t="str">
        <f>B109</f>
        <v xml:space="preserve">        Zpracování elektronické podoby soupisu</v>
      </c>
    </row>
    <row r="110" spans="2:52" ht="51" x14ac:dyDescent="0.2">
      <c r="B110" s="176" t="s">
        <v>105</v>
      </c>
      <c r="C110" s="176"/>
      <c r="D110" s="176"/>
      <c r="E110" s="176"/>
      <c r="F110" s="176"/>
      <c r="G110" s="176"/>
      <c r="H110" s="176"/>
      <c r="I110" s="176"/>
      <c r="J110" s="176"/>
      <c r="AZ110" s="175"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2" spans="2:52" x14ac:dyDescent="0.2">
      <c r="B112" s="176" t="s">
        <v>106</v>
      </c>
      <c r="C112" s="176"/>
      <c r="D112" s="176"/>
      <c r="E112" s="176"/>
      <c r="F112" s="176"/>
      <c r="G112" s="176"/>
      <c r="H112" s="176"/>
      <c r="I112" s="176"/>
      <c r="J112" s="176"/>
      <c r="AZ112" s="175" t="str">
        <f>B112</f>
        <v xml:space="preserve">        Jiný formát soupisu</v>
      </c>
    </row>
    <row r="113" spans="1:52" ht="38.25" x14ac:dyDescent="0.2">
      <c r="B113" s="176" t="s">
        <v>107</v>
      </c>
      <c r="C113" s="176"/>
      <c r="D113" s="176"/>
      <c r="E113" s="176"/>
      <c r="F113" s="176"/>
      <c r="G113" s="176"/>
      <c r="H113" s="176"/>
      <c r="I113" s="176"/>
      <c r="J113" s="176"/>
      <c r="AZ113" s="175"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5" spans="1:52" x14ac:dyDescent="0.2">
      <c r="B115" s="176" t="s">
        <v>108</v>
      </c>
      <c r="C115" s="176"/>
      <c r="D115" s="176"/>
      <c r="E115" s="176"/>
      <c r="F115" s="176"/>
      <c r="G115" s="176"/>
      <c r="H115" s="176"/>
      <c r="I115" s="176"/>
      <c r="J115" s="176"/>
      <c r="AZ115" s="175" t="str">
        <f>B115</f>
        <v xml:space="preserve">        Závěrečné ustanovení</v>
      </c>
    </row>
    <row r="116" spans="1:52" x14ac:dyDescent="0.2">
      <c r="B116" s="176" t="s">
        <v>109</v>
      </c>
      <c r="C116" s="176"/>
      <c r="D116" s="176"/>
      <c r="E116" s="176"/>
      <c r="F116" s="176"/>
      <c r="G116" s="176"/>
      <c r="H116" s="176"/>
      <c r="I116" s="176"/>
      <c r="J116" s="176"/>
      <c r="AZ116" s="175" t="str">
        <f>B116</f>
        <v>Ostatní podmínky vztahující se ke zpracování nabídkové ceny jsou uvedeny v zadávací dokumentaci.</v>
      </c>
    </row>
    <row r="119" spans="1:52" ht="15.75" x14ac:dyDescent="0.25">
      <c r="B119" s="177" t="s">
        <v>110</v>
      </c>
    </row>
    <row r="121" spans="1:52" ht="25.5" customHeight="1" x14ac:dyDescent="0.2">
      <c r="A121" s="179"/>
      <c r="B121" s="182" t="s">
        <v>17</v>
      </c>
      <c r="C121" s="182" t="s">
        <v>5</v>
      </c>
      <c r="D121" s="183"/>
      <c r="E121" s="183"/>
      <c r="F121" s="184" t="s">
        <v>111</v>
      </c>
      <c r="G121" s="184"/>
      <c r="H121" s="184"/>
      <c r="I121" s="184" t="s">
        <v>29</v>
      </c>
      <c r="J121" s="184" t="s">
        <v>0</v>
      </c>
    </row>
    <row r="122" spans="1:52" ht="36.75" customHeight="1" x14ac:dyDescent="0.2">
      <c r="A122" s="180"/>
      <c r="B122" s="185" t="s">
        <v>112</v>
      </c>
      <c r="C122" s="186" t="s">
        <v>113</v>
      </c>
      <c r="D122" s="187"/>
      <c r="E122" s="187"/>
      <c r="F122" s="193" t="s">
        <v>24</v>
      </c>
      <c r="G122" s="194"/>
      <c r="H122" s="194"/>
      <c r="I122" s="194">
        <f>'01 B Pol'!G8</f>
        <v>0</v>
      </c>
      <c r="J122" s="191" t="str">
        <f>IF(I139=0,"",I122/I139*100)</f>
        <v/>
      </c>
    </row>
    <row r="123" spans="1:52" ht="36.75" customHeight="1" x14ac:dyDescent="0.2">
      <c r="A123" s="180"/>
      <c r="B123" s="185" t="s">
        <v>114</v>
      </c>
      <c r="C123" s="186" t="s">
        <v>115</v>
      </c>
      <c r="D123" s="187"/>
      <c r="E123" s="187"/>
      <c r="F123" s="193" t="s">
        <v>24</v>
      </c>
      <c r="G123" s="194"/>
      <c r="H123" s="194"/>
      <c r="I123" s="194">
        <f>'01 A Pol'!G8</f>
        <v>0</v>
      </c>
      <c r="J123" s="191" t="str">
        <f>IF(I139=0,"",I123/I139*100)</f>
        <v/>
      </c>
    </row>
    <row r="124" spans="1:52" ht="36.75" customHeight="1" x14ac:dyDescent="0.2">
      <c r="A124" s="180"/>
      <c r="B124" s="185" t="s">
        <v>116</v>
      </c>
      <c r="C124" s="186" t="s">
        <v>117</v>
      </c>
      <c r="D124" s="187"/>
      <c r="E124" s="187"/>
      <c r="F124" s="193" t="s">
        <v>24</v>
      </c>
      <c r="G124" s="194"/>
      <c r="H124" s="194"/>
      <c r="I124" s="194">
        <f>'01 B Pol'!G13</f>
        <v>0</v>
      </c>
      <c r="J124" s="191" t="str">
        <f>IF(I139=0,"",I124/I139*100)</f>
        <v/>
      </c>
    </row>
    <row r="125" spans="1:52" ht="36.75" customHeight="1" x14ac:dyDescent="0.2">
      <c r="A125" s="180"/>
      <c r="B125" s="185" t="s">
        <v>118</v>
      </c>
      <c r="C125" s="186" t="s">
        <v>119</v>
      </c>
      <c r="D125" s="187"/>
      <c r="E125" s="187"/>
      <c r="F125" s="193" t="s">
        <v>24</v>
      </c>
      <c r="G125" s="194"/>
      <c r="H125" s="194"/>
      <c r="I125" s="194">
        <f>'01 B Pol'!G22</f>
        <v>0</v>
      </c>
      <c r="J125" s="191" t="str">
        <f>IF(I139=0,"",I125/I139*100)</f>
        <v/>
      </c>
    </row>
    <row r="126" spans="1:52" ht="36.75" customHeight="1" x14ac:dyDescent="0.2">
      <c r="A126" s="180"/>
      <c r="B126" s="185" t="s">
        <v>120</v>
      </c>
      <c r="C126" s="186" t="s">
        <v>121</v>
      </c>
      <c r="D126" s="187"/>
      <c r="E126" s="187"/>
      <c r="F126" s="193" t="s">
        <v>24</v>
      </c>
      <c r="G126" s="194"/>
      <c r="H126" s="194"/>
      <c r="I126" s="194">
        <f>'01 A Pol'!G12</f>
        <v>0</v>
      </c>
      <c r="J126" s="191" t="str">
        <f>IF(I139=0,"",I126/I139*100)</f>
        <v/>
      </c>
    </row>
    <row r="127" spans="1:52" ht="36.75" customHeight="1" x14ac:dyDescent="0.2">
      <c r="A127" s="180"/>
      <c r="B127" s="185" t="s">
        <v>122</v>
      </c>
      <c r="C127" s="186" t="s">
        <v>123</v>
      </c>
      <c r="D127" s="187"/>
      <c r="E127" s="187"/>
      <c r="F127" s="193" t="s">
        <v>24</v>
      </c>
      <c r="G127" s="194"/>
      <c r="H127" s="194"/>
      <c r="I127" s="194">
        <f>'01 A Pol'!G29</f>
        <v>0</v>
      </c>
      <c r="J127" s="191" t="str">
        <f>IF(I139=0,"",I127/I139*100)</f>
        <v/>
      </c>
    </row>
    <row r="128" spans="1:52" ht="36.75" customHeight="1" x14ac:dyDescent="0.2">
      <c r="A128" s="180"/>
      <c r="B128" s="185" t="s">
        <v>124</v>
      </c>
      <c r="C128" s="186" t="s">
        <v>125</v>
      </c>
      <c r="D128" s="187"/>
      <c r="E128" s="187"/>
      <c r="F128" s="193" t="s">
        <v>24</v>
      </c>
      <c r="G128" s="194"/>
      <c r="H128" s="194"/>
      <c r="I128" s="194">
        <f>'01 A Pol'!G33+'01 B Pol'!G36</f>
        <v>0</v>
      </c>
      <c r="J128" s="191" t="str">
        <f>IF(I139=0,"",I128/I139*100)</f>
        <v/>
      </c>
    </row>
    <row r="129" spans="1:10" ht="36.75" customHeight="1" x14ac:dyDescent="0.2">
      <c r="A129" s="180"/>
      <c r="B129" s="185" t="s">
        <v>126</v>
      </c>
      <c r="C129" s="186" t="s">
        <v>127</v>
      </c>
      <c r="D129" s="187"/>
      <c r="E129" s="187"/>
      <c r="F129" s="193" t="s">
        <v>24</v>
      </c>
      <c r="G129" s="194"/>
      <c r="H129" s="194"/>
      <c r="I129" s="194">
        <f>'01 A Pol'!G40</f>
        <v>0</v>
      </c>
      <c r="J129" s="191" t="str">
        <f>IF(I139=0,"",I129/I139*100)</f>
        <v/>
      </c>
    </row>
    <row r="130" spans="1:10" ht="36.75" customHeight="1" x14ac:dyDescent="0.2">
      <c r="A130" s="180"/>
      <c r="B130" s="185" t="s">
        <v>128</v>
      </c>
      <c r="C130" s="186" t="s">
        <v>129</v>
      </c>
      <c r="D130" s="187"/>
      <c r="E130" s="187"/>
      <c r="F130" s="193" t="s">
        <v>24</v>
      </c>
      <c r="G130" s="194"/>
      <c r="H130" s="194"/>
      <c r="I130" s="194">
        <f>'01 A Pol'!G44+'01 B Pol'!G42</f>
        <v>0</v>
      </c>
      <c r="J130" s="191" t="str">
        <f>IF(I139=0,"",I130/I139*100)</f>
        <v/>
      </c>
    </row>
    <row r="131" spans="1:10" ht="36.75" customHeight="1" x14ac:dyDescent="0.2">
      <c r="A131" s="180"/>
      <c r="B131" s="185" t="s">
        <v>130</v>
      </c>
      <c r="C131" s="186" t="s">
        <v>131</v>
      </c>
      <c r="D131" s="187"/>
      <c r="E131" s="187"/>
      <c r="F131" s="193" t="s">
        <v>24</v>
      </c>
      <c r="G131" s="194"/>
      <c r="H131" s="194"/>
      <c r="I131" s="194">
        <f>'01 A Pol'!G48+'01 B Pol'!G44</f>
        <v>0</v>
      </c>
      <c r="J131" s="191" t="str">
        <f>IF(I139=0,"",I131/I139*100)</f>
        <v/>
      </c>
    </row>
    <row r="132" spans="1:10" ht="36.75" customHeight="1" x14ac:dyDescent="0.2">
      <c r="A132" s="180"/>
      <c r="B132" s="185" t="s">
        <v>132</v>
      </c>
      <c r="C132" s="186" t="s">
        <v>133</v>
      </c>
      <c r="D132" s="187"/>
      <c r="E132" s="187"/>
      <c r="F132" s="193" t="s">
        <v>24</v>
      </c>
      <c r="G132" s="194"/>
      <c r="H132" s="194"/>
      <c r="I132" s="194">
        <f>'01 A Pol'!G55</f>
        <v>0</v>
      </c>
      <c r="J132" s="191" t="str">
        <f>IF(I139=0,"",I132/I139*100)</f>
        <v/>
      </c>
    </row>
    <row r="133" spans="1:10" ht="36.75" customHeight="1" x14ac:dyDescent="0.2">
      <c r="A133" s="180"/>
      <c r="B133" s="185" t="s">
        <v>134</v>
      </c>
      <c r="C133" s="186" t="s">
        <v>135</v>
      </c>
      <c r="D133" s="187"/>
      <c r="E133" s="187"/>
      <c r="F133" s="193" t="s">
        <v>24</v>
      </c>
      <c r="G133" s="194"/>
      <c r="H133" s="194"/>
      <c r="I133" s="194">
        <f>'01 A Pol'!G59+'01 B Pol'!G49</f>
        <v>0</v>
      </c>
      <c r="J133" s="191" t="str">
        <f>IF(I139=0,"",I133/I139*100)</f>
        <v/>
      </c>
    </row>
    <row r="134" spans="1:10" ht="36.75" customHeight="1" x14ac:dyDescent="0.2">
      <c r="A134" s="180"/>
      <c r="B134" s="185" t="s">
        <v>136</v>
      </c>
      <c r="C134" s="186" t="s">
        <v>137</v>
      </c>
      <c r="D134" s="187"/>
      <c r="E134" s="187"/>
      <c r="F134" s="193" t="s">
        <v>25</v>
      </c>
      <c r="G134" s="194"/>
      <c r="H134" s="194"/>
      <c r="I134" s="194">
        <f>'01 B Pol'!G52</f>
        <v>0</v>
      </c>
      <c r="J134" s="191" t="str">
        <f>IF(I139=0,"",I134/I139*100)</f>
        <v/>
      </c>
    </row>
    <row r="135" spans="1:10" ht="36.75" customHeight="1" x14ac:dyDescent="0.2">
      <c r="A135" s="180"/>
      <c r="B135" s="185" t="s">
        <v>138</v>
      </c>
      <c r="C135" s="186" t="s">
        <v>139</v>
      </c>
      <c r="D135" s="187"/>
      <c r="E135" s="187"/>
      <c r="F135" s="193" t="s">
        <v>25</v>
      </c>
      <c r="G135" s="194"/>
      <c r="H135" s="194"/>
      <c r="I135" s="194">
        <f>'01 A Pol'!G62</f>
        <v>0</v>
      </c>
      <c r="J135" s="191" t="str">
        <f>IF(I139=0,"",I135/I139*100)</f>
        <v/>
      </c>
    </row>
    <row r="136" spans="1:10" ht="36.75" customHeight="1" x14ac:dyDescent="0.2">
      <c r="A136" s="180"/>
      <c r="B136" s="185" t="s">
        <v>140</v>
      </c>
      <c r="C136" s="186" t="s">
        <v>141</v>
      </c>
      <c r="D136" s="187"/>
      <c r="E136" s="187"/>
      <c r="F136" s="193" t="s">
        <v>25</v>
      </c>
      <c r="G136" s="194"/>
      <c r="H136" s="194"/>
      <c r="I136" s="194">
        <f>'01 A Pol'!G70</f>
        <v>0</v>
      </c>
      <c r="J136" s="191" t="str">
        <f>IF(I139=0,"",I136/I139*100)</f>
        <v/>
      </c>
    </row>
    <row r="137" spans="1:10" ht="36.75" customHeight="1" x14ac:dyDescent="0.2">
      <c r="A137" s="180"/>
      <c r="B137" s="185" t="s">
        <v>142</v>
      </c>
      <c r="C137" s="186" t="s">
        <v>133</v>
      </c>
      <c r="D137" s="187"/>
      <c r="E137" s="187"/>
      <c r="F137" s="193" t="s">
        <v>143</v>
      </c>
      <c r="G137" s="194"/>
      <c r="H137" s="194"/>
      <c r="I137" s="194">
        <f>'01 A Pol'!G78+'01 B Pol'!G62</f>
        <v>0</v>
      </c>
      <c r="J137" s="191" t="str">
        <f>IF(I139=0,"",I137/I139*100)</f>
        <v/>
      </c>
    </row>
    <row r="138" spans="1:10" ht="36.75" customHeight="1" x14ac:dyDescent="0.2">
      <c r="A138" s="180"/>
      <c r="B138" s="185" t="s">
        <v>144</v>
      </c>
      <c r="C138" s="186" t="s">
        <v>27</v>
      </c>
      <c r="D138" s="187"/>
      <c r="E138" s="187"/>
      <c r="F138" s="193" t="s">
        <v>144</v>
      </c>
      <c r="G138" s="194"/>
      <c r="H138" s="194"/>
      <c r="I138" s="194">
        <f>'01 A Pol'!G85+'01 B Pol'!G69</f>
        <v>0</v>
      </c>
      <c r="J138" s="191" t="str">
        <f>IF(I139=0,"",I138/I139*100)</f>
        <v/>
      </c>
    </row>
    <row r="139" spans="1:10" ht="25.5" customHeight="1" x14ac:dyDescent="0.2">
      <c r="A139" s="181"/>
      <c r="B139" s="188" t="s">
        <v>1</v>
      </c>
      <c r="C139" s="189"/>
      <c r="D139" s="190"/>
      <c r="E139" s="190"/>
      <c r="F139" s="195"/>
      <c r="G139" s="196"/>
      <c r="H139" s="196"/>
      <c r="I139" s="196">
        <f>SUM(I122:I138)</f>
        <v>0</v>
      </c>
      <c r="J139" s="192">
        <f>SUM(J122:J138)</f>
        <v>0</v>
      </c>
    </row>
    <row r="140" spans="1:10" x14ac:dyDescent="0.2">
      <c r="F140" s="134"/>
      <c r="G140" s="134"/>
      <c r="H140" s="134"/>
      <c r="I140" s="134"/>
      <c r="J140" s="135"/>
    </row>
    <row r="141" spans="1:10" x14ac:dyDescent="0.2">
      <c r="F141" s="134"/>
      <c r="G141" s="134"/>
      <c r="H141" s="134"/>
      <c r="I141" s="134"/>
      <c r="J141" s="135"/>
    </row>
    <row r="142" spans="1:10" x14ac:dyDescent="0.2">
      <c r="F142" s="134"/>
      <c r="G142" s="134"/>
      <c r="H142" s="134"/>
      <c r="I142" s="134"/>
      <c r="J142" s="135"/>
    </row>
  </sheetData>
  <sheetProtection algorithmName="SHA-512" hashValue="NhpfSnfi49dFhbmr2Zji5IdwLTf50CN/ioIdvgKh+t4vNTP0ORj7QHMAkQtBf2qEcN39uiboLDb+T1GmrjarNQ==" saltValue="vdiFynldAtpexMoRtDiuc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8">
    <mergeCell ref="C137:E137"/>
    <mergeCell ref="C138:E138"/>
    <mergeCell ref="C132:E132"/>
    <mergeCell ref="C133:E133"/>
    <mergeCell ref="C134:E134"/>
    <mergeCell ref="C135:E135"/>
    <mergeCell ref="C136:E136"/>
    <mergeCell ref="C127:E127"/>
    <mergeCell ref="C128:E128"/>
    <mergeCell ref="C129:E129"/>
    <mergeCell ref="C130:E130"/>
    <mergeCell ref="C131:E131"/>
    <mergeCell ref="C122:E122"/>
    <mergeCell ref="C123:E123"/>
    <mergeCell ref="C124:E124"/>
    <mergeCell ref="C125:E125"/>
    <mergeCell ref="C126:E126"/>
    <mergeCell ref="B110:J110"/>
    <mergeCell ref="B112:J112"/>
    <mergeCell ref="B113:J113"/>
    <mergeCell ref="B115:J115"/>
    <mergeCell ref="B116:J116"/>
    <mergeCell ref="B103:J103"/>
    <mergeCell ref="B104:J104"/>
    <mergeCell ref="B105:J105"/>
    <mergeCell ref="B107:J107"/>
    <mergeCell ref="B109:J109"/>
    <mergeCell ref="B91:J91"/>
    <mergeCell ref="B92:J92"/>
    <mergeCell ref="B96:J96"/>
    <mergeCell ref="B98:J98"/>
    <mergeCell ref="B101:J101"/>
    <mergeCell ref="B84:J84"/>
    <mergeCell ref="B85:J85"/>
    <mergeCell ref="B86:J86"/>
    <mergeCell ref="B88:J88"/>
    <mergeCell ref="B89:J89"/>
    <mergeCell ref="B76:J76"/>
    <mergeCell ref="B77:J77"/>
    <mergeCell ref="B79:J79"/>
    <mergeCell ref="B81:J81"/>
    <mergeCell ref="B82:J82"/>
    <mergeCell ref="B68:J68"/>
    <mergeCell ref="B69:J69"/>
    <mergeCell ref="B71:J71"/>
    <mergeCell ref="B72:J72"/>
    <mergeCell ref="B74:J74"/>
    <mergeCell ref="B60:J60"/>
    <mergeCell ref="B61:J61"/>
    <mergeCell ref="B63:J63"/>
    <mergeCell ref="B65:J65"/>
    <mergeCell ref="B66:J66"/>
    <mergeCell ref="B53:J53"/>
    <mergeCell ref="B56:J56"/>
    <mergeCell ref="B57:J57"/>
    <mergeCell ref="B58:J58"/>
    <mergeCell ref="B59:J59"/>
    <mergeCell ref="B44:E44"/>
    <mergeCell ref="B46:J46"/>
    <mergeCell ref="B48:J48"/>
    <mergeCell ref="B50:J50"/>
    <mergeCell ref="B51:J51"/>
    <mergeCell ref="C39:E39"/>
    <mergeCell ref="C40:E40"/>
    <mergeCell ref="C41:E41"/>
    <mergeCell ref="C42:E42"/>
    <mergeCell ref="C43:E4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B2" sqref="B2"/>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1" t="s">
        <v>6</v>
      </c>
      <c r="B1" s="101"/>
      <c r="C1" s="102"/>
      <c r="D1" s="101"/>
      <c r="E1" s="101"/>
      <c r="F1" s="101"/>
      <c r="G1" s="101"/>
    </row>
    <row r="2" spans="1:7" ht="24.95" customHeight="1" x14ac:dyDescent="0.2">
      <c r="A2" s="50" t="s">
        <v>7</v>
      </c>
      <c r="B2" s="49"/>
      <c r="C2" s="103"/>
      <c r="D2" s="103"/>
      <c r="E2" s="103"/>
      <c r="F2" s="103"/>
      <c r="G2" s="104"/>
    </row>
    <row r="3" spans="1:7" ht="24.95" customHeight="1" x14ac:dyDescent="0.2">
      <c r="A3" s="50" t="s">
        <v>8</v>
      </c>
      <c r="B3" s="49"/>
      <c r="C3" s="103"/>
      <c r="D3" s="103"/>
      <c r="E3" s="103"/>
      <c r="F3" s="103"/>
      <c r="G3" s="104"/>
    </row>
    <row r="4" spans="1:7" ht="24.95" customHeight="1" x14ac:dyDescent="0.2">
      <c r="A4" s="50" t="s">
        <v>9</v>
      </c>
      <c r="B4" s="49"/>
      <c r="C4" s="103"/>
      <c r="D4" s="103"/>
      <c r="E4" s="103"/>
      <c r="F4" s="103"/>
      <c r="G4" s="104"/>
    </row>
    <row r="5" spans="1:7" x14ac:dyDescent="0.2">
      <c r="B5" s="4"/>
      <c r="C5" s="5"/>
      <c r="D5" s="6"/>
    </row>
  </sheetData>
  <sheetProtection algorithmName="SHA-512" hashValue="8aF0KDK+ZAcmXKF8UlFlJtaJyi4Timfg1rpIPydMuTHwjvluhSA5I1c+g/6GHIlXv+jMan9FhlMOugoD3E+oEw==" saltValue="8d8JUomjf7qKyRq1H12TL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8" customWidth="1"/>
    <col min="3" max="3" width="63.28515625" style="17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8" t="s">
        <v>146</v>
      </c>
      <c r="B1" s="198"/>
      <c r="C1" s="198"/>
      <c r="D1" s="198"/>
      <c r="E1" s="198"/>
      <c r="F1" s="198"/>
      <c r="G1" s="198"/>
      <c r="AG1" t="s">
        <v>147</v>
      </c>
    </row>
    <row r="2" spans="1:60" ht="24.95" customHeight="1" x14ac:dyDescent="0.2">
      <c r="A2" s="199" t="s">
        <v>7</v>
      </c>
      <c r="B2" s="49" t="s">
        <v>43</v>
      </c>
      <c r="C2" s="202" t="s">
        <v>44</v>
      </c>
      <c r="D2" s="200"/>
      <c r="E2" s="200"/>
      <c r="F2" s="200"/>
      <c r="G2" s="201"/>
      <c r="AG2" t="s">
        <v>148</v>
      </c>
    </row>
    <row r="3" spans="1:60" ht="24.95" customHeight="1" x14ac:dyDescent="0.2">
      <c r="A3" s="199" t="s">
        <v>8</v>
      </c>
      <c r="B3" s="49" t="s">
        <v>57</v>
      </c>
      <c r="C3" s="202" t="s">
        <v>58</v>
      </c>
      <c r="D3" s="200"/>
      <c r="E3" s="200"/>
      <c r="F3" s="200"/>
      <c r="G3" s="201"/>
      <c r="AC3" s="178" t="s">
        <v>148</v>
      </c>
      <c r="AG3" t="s">
        <v>149</v>
      </c>
    </row>
    <row r="4" spans="1:60" ht="24.95" customHeight="1" x14ac:dyDescent="0.2">
      <c r="A4" s="203" t="s">
        <v>9</v>
      </c>
      <c r="B4" s="204" t="s">
        <v>59</v>
      </c>
      <c r="C4" s="205" t="s">
        <v>60</v>
      </c>
      <c r="D4" s="206"/>
      <c r="E4" s="206"/>
      <c r="F4" s="206"/>
      <c r="G4" s="207"/>
      <c r="AG4" t="s">
        <v>150</v>
      </c>
    </row>
    <row r="5" spans="1:60" x14ac:dyDescent="0.2">
      <c r="D5" s="10"/>
    </row>
    <row r="6" spans="1:60" ht="38.25" x14ac:dyDescent="0.2">
      <c r="A6" s="209" t="s">
        <v>151</v>
      </c>
      <c r="B6" s="211" t="s">
        <v>152</v>
      </c>
      <c r="C6" s="211" t="s">
        <v>153</v>
      </c>
      <c r="D6" s="210" t="s">
        <v>154</v>
      </c>
      <c r="E6" s="209" t="s">
        <v>155</v>
      </c>
      <c r="F6" s="208" t="s">
        <v>156</v>
      </c>
      <c r="G6" s="209" t="s">
        <v>29</v>
      </c>
      <c r="H6" s="212" t="s">
        <v>30</v>
      </c>
      <c r="I6" s="212" t="s">
        <v>157</v>
      </c>
      <c r="J6" s="212" t="s">
        <v>31</v>
      </c>
      <c r="K6" s="212" t="s">
        <v>158</v>
      </c>
      <c r="L6" s="212" t="s">
        <v>159</v>
      </c>
      <c r="M6" s="212" t="s">
        <v>160</v>
      </c>
      <c r="N6" s="212" t="s">
        <v>161</v>
      </c>
      <c r="O6" s="212" t="s">
        <v>162</v>
      </c>
      <c r="P6" s="212" t="s">
        <v>163</v>
      </c>
      <c r="Q6" s="212" t="s">
        <v>164</v>
      </c>
      <c r="R6" s="212" t="s">
        <v>165</v>
      </c>
      <c r="S6" s="212" t="s">
        <v>166</v>
      </c>
      <c r="T6" s="212" t="s">
        <v>167</v>
      </c>
      <c r="U6" s="212" t="s">
        <v>168</v>
      </c>
      <c r="V6" s="212" t="s">
        <v>169</v>
      </c>
      <c r="W6" s="212" t="s">
        <v>170</v>
      </c>
      <c r="X6" s="212" t="s">
        <v>171</v>
      </c>
    </row>
    <row r="7" spans="1:60" hidden="1" x14ac:dyDescent="0.2">
      <c r="A7" s="3"/>
      <c r="B7" s="4"/>
      <c r="C7" s="4"/>
      <c r="D7" s="6"/>
      <c r="E7" s="214"/>
      <c r="F7" s="215"/>
      <c r="G7" s="215"/>
      <c r="H7" s="215"/>
      <c r="I7" s="215"/>
      <c r="J7" s="215"/>
      <c r="K7" s="215"/>
      <c r="L7" s="215"/>
      <c r="M7" s="215"/>
      <c r="N7" s="215"/>
      <c r="O7" s="215"/>
      <c r="P7" s="215"/>
      <c r="Q7" s="215"/>
      <c r="R7" s="215"/>
      <c r="S7" s="215"/>
      <c r="T7" s="215"/>
      <c r="U7" s="215"/>
      <c r="V7" s="215"/>
      <c r="W7" s="215"/>
      <c r="X7" s="215"/>
    </row>
    <row r="8" spans="1:60" x14ac:dyDescent="0.2">
      <c r="A8" s="229" t="s">
        <v>172</v>
      </c>
      <c r="B8" s="230" t="s">
        <v>114</v>
      </c>
      <c r="C8" s="255" t="s">
        <v>115</v>
      </c>
      <c r="D8" s="231"/>
      <c r="E8" s="232"/>
      <c r="F8" s="233"/>
      <c r="G8" s="233">
        <f>SUMIF(AG9:AG11,"&lt;&gt;NOR",G9:G11)</f>
        <v>0</v>
      </c>
      <c r="H8" s="233"/>
      <c r="I8" s="233">
        <f>SUM(I9:I11)</f>
        <v>0</v>
      </c>
      <c r="J8" s="233"/>
      <c r="K8" s="233">
        <f>SUM(K9:K11)</f>
        <v>0</v>
      </c>
      <c r="L8" s="233"/>
      <c r="M8" s="233">
        <f>SUM(M9:M11)</f>
        <v>0</v>
      </c>
      <c r="N8" s="233"/>
      <c r="O8" s="233">
        <f>SUM(O9:O11)</f>
        <v>0</v>
      </c>
      <c r="P8" s="233"/>
      <c r="Q8" s="233">
        <f>SUM(Q9:Q11)</f>
        <v>6.72</v>
      </c>
      <c r="R8" s="233"/>
      <c r="S8" s="233"/>
      <c r="T8" s="234"/>
      <c r="U8" s="228"/>
      <c r="V8" s="228">
        <f>SUM(V9:V11)</f>
        <v>4.24</v>
      </c>
      <c r="W8" s="228"/>
      <c r="X8" s="228"/>
      <c r="AG8" t="s">
        <v>173</v>
      </c>
    </row>
    <row r="9" spans="1:60" ht="22.5" outlineLevel="1" x14ac:dyDescent="0.2">
      <c r="A9" s="235">
        <v>1</v>
      </c>
      <c r="B9" s="236" t="s">
        <v>174</v>
      </c>
      <c r="C9" s="256" t="s">
        <v>175</v>
      </c>
      <c r="D9" s="237" t="s">
        <v>176</v>
      </c>
      <c r="E9" s="238">
        <v>29.88</v>
      </c>
      <c r="F9" s="239"/>
      <c r="G9" s="240">
        <f>ROUND(E9*F9,2)</f>
        <v>0</v>
      </c>
      <c r="H9" s="239"/>
      <c r="I9" s="240">
        <f>ROUND(E9*H9,2)</f>
        <v>0</v>
      </c>
      <c r="J9" s="239"/>
      <c r="K9" s="240">
        <f>ROUND(E9*J9,2)</f>
        <v>0</v>
      </c>
      <c r="L9" s="240">
        <v>21</v>
      </c>
      <c r="M9" s="240">
        <f>G9*(1+L9/100)</f>
        <v>0</v>
      </c>
      <c r="N9" s="240">
        <v>0</v>
      </c>
      <c r="O9" s="240">
        <f>ROUND(E9*N9,2)</f>
        <v>0</v>
      </c>
      <c r="P9" s="240">
        <v>0.22500000000000001</v>
      </c>
      <c r="Q9" s="240">
        <f>ROUND(E9*P9,2)</f>
        <v>6.72</v>
      </c>
      <c r="R9" s="240" t="s">
        <v>177</v>
      </c>
      <c r="S9" s="240" t="s">
        <v>178</v>
      </c>
      <c r="T9" s="241" t="s">
        <v>178</v>
      </c>
      <c r="U9" s="224">
        <v>0.14199999999999999</v>
      </c>
      <c r="V9" s="224">
        <f>ROUND(E9*U9,2)</f>
        <v>4.24</v>
      </c>
      <c r="W9" s="224"/>
      <c r="X9" s="224" t="s">
        <v>179</v>
      </c>
      <c r="Y9" s="213"/>
      <c r="Z9" s="213"/>
      <c r="AA9" s="213"/>
      <c r="AB9" s="213"/>
      <c r="AC9" s="213"/>
      <c r="AD9" s="213"/>
      <c r="AE9" s="213"/>
      <c r="AF9" s="213"/>
      <c r="AG9" s="213" t="s">
        <v>180</v>
      </c>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row>
    <row r="10" spans="1:60" outlineLevel="1" x14ac:dyDescent="0.2">
      <c r="A10" s="221"/>
      <c r="B10" s="222"/>
      <c r="C10" s="257" t="s">
        <v>181</v>
      </c>
      <c r="D10" s="242"/>
      <c r="E10" s="242"/>
      <c r="F10" s="242"/>
      <c r="G10" s="242"/>
      <c r="H10" s="224"/>
      <c r="I10" s="224"/>
      <c r="J10" s="224"/>
      <c r="K10" s="224"/>
      <c r="L10" s="224"/>
      <c r="M10" s="224"/>
      <c r="N10" s="224"/>
      <c r="O10" s="224"/>
      <c r="P10" s="224"/>
      <c r="Q10" s="224"/>
      <c r="R10" s="224"/>
      <c r="S10" s="224"/>
      <c r="T10" s="224"/>
      <c r="U10" s="224"/>
      <c r="V10" s="224"/>
      <c r="W10" s="224"/>
      <c r="X10" s="224"/>
      <c r="Y10" s="213"/>
      <c r="Z10" s="213"/>
      <c r="AA10" s="213"/>
      <c r="AB10" s="213"/>
      <c r="AC10" s="213"/>
      <c r="AD10" s="213"/>
      <c r="AE10" s="213"/>
      <c r="AF10" s="213"/>
      <c r="AG10" s="213" t="s">
        <v>182</v>
      </c>
      <c r="AH10" s="213"/>
      <c r="AI10" s="213"/>
      <c r="AJ10" s="213"/>
      <c r="AK10" s="213"/>
      <c r="AL10" s="213"/>
      <c r="AM10" s="213"/>
      <c r="AN10" s="213"/>
      <c r="AO10" s="213"/>
      <c r="AP10" s="213"/>
      <c r="AQ10" s="213"/>
      <c r="AR10" s="213"/>
      <c r="AS10" s="213"/>
      <c r="AT10" s="213"/>
      <c r="AU10" s="213"/>
      <c r="AV10" s="213"/>
      <c r="AW10" s="213"/>
      <c r="AX10" s="213"/>
      <c r="AY10" s="213"/>
      <c r="AZ10" s="213"/>
      <c r="BA10" s="213"/>
      <c r="BB10" s="213"/>
      <c r="BC10" s="213"/>
      <c r="BD10" s="213"/>
      <c r="BE10" s="213"/>
      <c r="BF10" s="213"/>
      <c r="BG10" s="213"/>
      <c r="BH10" s="213"/>
    </row>
    <row r="11" spans="1:60" outlineLevel="1" x14ac:dyDescent="0.2">
      <c r="A11" s="221"/>
      <c r="B11" s="222"/>
      <c r="C11" s="258" t="s">
        <v>183</v>
      </c>
      <c r="D11" s="226"/>
      <c r="E11" s="227">
        <v>29.88</v>
      </c>
      <c r="F11" s="224"/>
      <c r="G11" s="224"/>
      <c r="H11" s="224"/>
      <c r="I11" s="224"/>
      <c r="J11" s="224"/>
      <c r="K11" s="224"/>
      <c r="L11" s="224"/>
      <c r="M11" s="224"/>
      <c r="N11" s="224"/>
      <c r="O11" s="224"/>
      <c r="P11" s="224"/>
      <c r="Q11" s="224"/>
      <c r="R11" s="224"/>
      <c r="S11" s="224"/>
      <c r="T11" s="224"/>
      <c r="U11" s="224"/>
      <c r="V11" s="224"/>
      <c r="W11" s="224"/>
      <c r="X11" s="224"/>
      <c r="Y11" s="213"/>
      <c r="Z11" s="213"/>
      <c r="AA11" s="213"/>
      <c r="AB11" s="213"/>
      <c r="AC11" s="213"/>
      <c r="AD11" s="213"/>
      <c r="AE11" s="213"/>
      <c r="AF11" s="213"/>
      <c r="AG11" s="213" t="s">
        <v>184</v>
      </c>
      <c r="AH11" s="213">
        <v>0</v>
      </c>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row>
    <row r="12" spans="1:60" x14ac:dyDescent="0.2">
      <c r="A12" s="229" t="s">
        <v>172</v>
      </c>
      <c r="B12" s="230" t="s">
        <v>120</v>
      </c>
      <c r="C12" s="255" t="s">
        <v>121</v>
      </c>
      <c r="D12" s="231"/>
      <c r="E12" s="232"/>
      <c r="F12" s="233"/>
      <c r="G12" s="233">
        <f>SUMIF(AG13:AG28,"&lt;&gt;NOR",G13:G28)</f>
        <v>0</v>
      </c>
      <c r="H12" s="233"/>
      <c r="I12" s="233">
        <f>SUM(I13:I28)</f>
        <v>0</v>
      </c>
      <c r="J12" s="233"/>
      <c r="K12" s="233">
        <f>SUM(K13:K28)</f>
        <v>0</v>
      </c>
      <c r="L12" s="233"/>
      <c r="M12" s="233">
        <f>SUM(M13:M28)</f>
        <v>0</v>
      </c>
      <c r="N12" s="233"/>
      <c r="O12" s="233">
        <f>SUM(O13:O28)</f>
        <v>43.08</v>
      </c>
      <c r="P12" s="233"/>
      <c r="Q12" s="233">
        <f>SUM(Q13:Q28)</f>
        <v>0</v>
      </c>
      <c r="R12" s="233"/>
      <c r="S12" s="233"/>
      <c r="T12" s="234"/>
      <c r="U12" s="228"/>
      <c r="V12" s="228">
        <f>SUM(V13:V28)</f>
        <v>103.15</v>
      </c>
      <c r="W12" s="228"/>
      <c r="X12" s="228"/>
      <c r="AG12" t="s">
        <v>173</v>
      </c>
    </row>
    <row r="13" spans="1:60" outlineLevel="1" x14ac:dyDescent="0.2">
      <c r="A13" s="235">
        <v>2</v>
      </c>
      <c r="B13" s="236" t="s">
        <v>185</v>
      </c>
      <c r="C13" s="256" t="s">
        <v>186</v>
      </c>
      <c r="D13" s="237" t="s">
        <v>176</v>
      </c>
      <c r="E13" s="238">
        <v>53.231200000000001</v>
      </c>
      <c r="F13" s="239"/>
      <c r="G13" s="240">
        <f>ROUND(E13*F13,2)</f>
        <v>0</v>
      </c>
      <c r="H13" s="239"/>
      <c r="I13" s="240">
        <f>ROUND(E13*H13,2)</f>
        <v>0</v>
      </c>
      <c r="J13" s="239"/>
      <c r="K13" s="240">
        <f>ROUND(E13*J13,2)</f>
        <v>0</v>
      </c>
      <c r="L13" s="240">
        <v>21</v>
      </c>
      <c r="M13" s="240">
        <f>G13*(1+L13/100)</f>
        <v>0</v>
      </c>
      <c r="N13" s="240">
        <v>3.9309999999999998E-2</v>
      </c>
      <c r="O13" s="240">
        <f>ROUND(E13*N13,2)</f>
        <v>2.09</v>
      </c>
      <c r="P13" s="240">
        <v>0</v>
      </c>
      <c r="Q13" s="240">
        <f>ROUND(E13*P13,2)</f>
        <v>0</v>
      </c>
      <c r="R13" s="240" t="s">
        <v>187</v>
      </c>
      <c r="S13" s="240" t="s">
        <v>178</v>
      </c>
      <c r="T13" s="241" t="s">
        <v>178</v>
      </c>
      <c r="U13" s="224">
        <v>0.65</v>
      </c>
      <c r="V13" s="224">
        <f>ROUND(E13*U13,2)</f>
        <v>34.6</v>
      </c>
      <c r="W13" s="224"/>
      <c r="X13" s="224" t="s">
        <v>179</v>
      </c>
      <c r="Y13" s="213"/>
      <c r="Z13" s="213"/>
      <c r="AA13" s="213"/>
      <c r="AB13" s="213"/>
      <c r="AC13" s="213"/>
      <c r="AD13" s="213"/>
      <c r="AE13" s="213"/>
      <c r="AF13" s="213"/>
      <c r="AG13" s="213" t="s">
        <v>180</v>
      </c>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row>
    <row r="14" spans="1:60" ht="22.5" outlineLevel="1" x14ac:dyDescent="0.2">
      <c r="A14" s="221"/>
      <c r="B14" s="222"/>
      <c r="C14" s="257" t="s">
        <v>188</v>
      </c>
      <c r="D14" s="242"/>
      <c r="E14" s="242"/>
      <c r="F14" s="242"/>
      <c r="G14" s="242"/>
      <c r="H14" s="224"/>
      <c r="I14" s="224"/>
      <c r="J14" s="224"/>
      <c r="K14" s="224"/>
      <c r="L14" s="224"/>
      <c r="M14" s="224"/>
      <c r="N14" s="224"/>
      <c r="O14" s="224"/>
      <c r="P14" s="224"/>
      <c r="Q14" s="224"/>
      <c r="R14" s="224"/>
      <c r="S14" s="224"/>
      <c r="T14" s="224"/>
      <c r="U14" s="224"/>
      <c r="V14" s="224"/>
      <c r="W14" s="224"/>
      <c r="X14" s="224"/>
      <c r="Y14" s="213"/>
      <c r="Z14" s="213"/>
      <c r="AA14" s="213"/>
      <c r="AB14" s="213"/>
      <c r="AC14" s="213"/>
      <c r="AD14" s="213"/>
      <c r="AE14" s="213"/>
      <c r="AF14" s="213"/>
      <c r="AG14" s="213" t="s">
        <v>182</v>
      </c>
      <c r="AH14" s="213"/>
      <c r="AI14" s="213"/>
      <c r="AJ14" s="213"/>
      <c r="AK14" s="213"/>
      <c r="AL14" s="213"/>
      <c r="AM14" s="213"/>
      <c r="AN14" s="213"/>
      <c r="AO14" s="213"/>
      <c r="AP14" s="213"/>
      <c r="AQ14" s="213"/>
      <c r="AR14" s="213"/>
      <c r="AS14" s="213"/>
      <c r="AT14" s="213"/>
      <c r="AU14" s="213"/>
      <c r="AV14" s="213"/>
      <c r="AW14" s="213"/>
      <c r="AX14" s="213"/>
      <c r="AY14" s="213"/>
      <c r="AZ14" s="213"/>
      <c r="BA14" s="243" t="str">
        <f>C14</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4" s="213"/>
      <c r="BC14" s="213"/>
      <c r="BD14" s="213"/>
      <c r="BE14" s="213"/>
      <c r="BF14" s="213"/>
      <c r="BG14" s="213"/>
      <c r="BH14" s="213"/>
    </row>
    <row r="15" spans="1:60" outlineLevel="1" x14ac:dyDescent="0.2">
      <c r="A15" s="221"/>
      <c r="B15" s="222"/>
      <c r="C15" s="258" t="s">
        <v>189</v>
      </c>
      <c r="D15" s="226"/>
      <c r="E15" s="227">
        <v>53.231200000000001</v>
      </c>
      <c r="F15" s="224"/>
      <c r="G15" s="224"/>
      <c r="H15" s="224"/>
      <c r="I15" s="224"/>
      <c r="J15" s="224"/>
      <c r="K15" s="224"/>
      <c r="L15" s="224"/>
      <c r="M15" s="224"/>
      <c r="N15" s="224"/>
      <c r="O15" s="224"/>
      <c r="P15" s="224"/>
      <c r="Q15" s="224"/>
      <c r="R15" s="224"/>
      <c r="S15" s="224"/>
      <c r="T15" s="224"/>
      <c r="U15" s="224"/>
      <c r="V15" s="224"/>
      <c r="W15" s="224"/>
      <c r="X15" s="224"/>
      <c r="Y15" s="213"/>
      <c r="Z15" s="213"/>
      <c r="AA15" s="213"/>
      <c r="AB15" s="213"/>
      <c r="AC15" s="213"/>
      <c r="AD15" s="213"/>
      <c r="AE15" s="213"/>
      <c r="AF15" s="213"/>
      <c r="AG15" s="213" t="s">
        <v>184</v>
      </c>
      <c r="AH15" s="213">
        <v>0</v>
      </c>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row>
    <row r="16" spans="1:60" outlineLevel="1" x14ac:dyDescent="0.2">
      <c r="A16" s="235">
        <v>3</v>
      </c>
      <c r="B16" s="236" t="s">
        <v>190</v>
      </c>
      <c r="C16" s="256" t="s">
        <v>191</v>
      </c>
      <c r="D16" s="237" t="s">
        <v>176</v>
      </c>
      <c r="E16" s="238">
        <v>53.231200000000001</v>
      </c>
      <c r="F16" s="239"/>
      <c r="G16" s="240">
        <f>ROUND(E16*F16,2)</f>
        <v>0</v>
      </c>
      <c r="H16" s="239"/>
      <c r="I16" s="240">
        <f>ROUND(E16*H16,2)</f>
        <v>0</v>
      </c>
      <c r="J16" s="239"/>
      <c r="K16" s="240">
        <f>ROUND(E16*J16,2)</f>
        <v>0</v>
      </c>
      <c r="L16" s="240">
        <v>21</v>
      </c>
      <c r="M16" s="240">
        <f>G16*(1+L16/100)</f>
        <v>0</v>
      </c>
      <c r="N16" s="240">
        <v>0</v>
      </c>
      <c r="O16" s="240">
        <f>ROUND(E16*N16,2)</f>
        <v>0</v>
      </c>
      <c r="P16" s="240">
        <v>0</v>
      </c>
      <c r="Q16" s="240">
        <f>ROUND(E16*P16,2)</f>
        <v>0</v>
      </c>
      <c r="R16" s="240" t="s">
        <v>187</v>
      </c>
      <c r="S16" s="240" t="s">
        <v>178</v>
      </c>
      <c r="T16" s="241" t="s">
        <v>178</v>
      </c>
      <c r="U16" s="224">
        <v>0.35</v>
      </c>
      <c r="V16" s="224">
        <f>ROUND(E16*U16,2)</f>
        <v>18.63</v>
      </c>
      <c r="W16" s="224"/>
      <c r="X16" s="224" t="s">
        <v>179</v>
      </c>
      <c r="Y16" s="213"/>
      <c r="Z16" s="213"/>
      <c r="AA16" s="213"/>
      <c r="AB16" s="213"/>
      <c r="AC16" s="213"/>
      <c r="AD16" s="213"/>
      <c r="AE16" s="213"/>
      <c r="AF16" s="213"/>
      <c r="AG16" s="213" t="s">
        <v>180</v>
      </c>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row>
    <row r="17" spans="1:60" ht="22.5" outlineLevel="1" x14ac:dyDescent="0.2">
      <c r="A17" s="221"/>
      <c r="B17" s="222"/>
      <c r="C17" s="257" t="s">
        <v>188</v>
      </c>
      <c r="D17" s="242"/>
      <c r="E17" s="242"/>
      <c r="F17" s="242"/>
      <c r="G17" s="242"/>
      <c r="H17" s="224"/>
      <c r="I17" s="224"/>
      <c r="J17" s="224"/>
      <c r="K17" s="224"/>
      <c r="L17" s="224"/>
      <c r="M17" s="224"/>
      <c r="N17" s="224"/>
      <c r="O17" s="224"/>
      <c r="P17" s="224"/>
      <c r="Q17" s="224"/>
      <c r="R17" s="224"/>
      <c r="S17" s="224"/>
      <c r="T17" s="224"/>
      <c r="U17" s="224"/>
      <c r="V17" s="224"/>
      <c r="W17" s="224"/>
      <c r="X17" s="224"/>
      <c r="Y17" s="213"/>
      <c r="Z17" s="213"/>
      <c r="AA17" s="213"/>
      <c r="AB17" s="213"/>
      <c r="AC17" s="213"/>
      <c r="AD17" s="213"/>
      <c r="AE17" s="213"/>
      <c r="AF17" s="213"/>
      <c r="AG17" s="213" t="s">
        <v>182</v>
      </c>
      <c r="AH17" s="213"/>
      <c r="AI17" s="213"/>
      <c r="AJ17" s="213"/>
      <c r="AK17" s="213"/>
      <c r="AL17" s="213"/>
      <c r="AM17" s="213"/>
      <c r="AN17" s="213"/>
      <c r="AO17" s="213"/>
      <c r="AP17" s="213"/>
      <c r="AQ17" s="213"/>
      <c r="AR17" s="213"/>
      <c r="AS17" s="213"/>
      <c r="AT17" s="213"/>
      <c r="AU17" s="213"/>
      <c r="AV17" s="213"/>
      <c r="AW17" s="213"/>
      <c r="AX17" s="213"/>
      <c r="AY17" s="213"/>
      <c r="AZ17" s="213"/>
      <c r="BA17" s="243" t="str">
        <f>C17</f>
        <v>svislé nebo šikmé (odkloněné), půdorysně přímé nebo zalomené nadzákladových zdí nosných, výplňových, obkladových, půdních, štítových, poprsních apod. ve volném prostranství, ve volných nebo zapažených jámách, rýhách, šachtách, včetně případných vzpěr,</v>
      </c>
      <c r="BB17" s="213"/>
      <c r="BC17" s="213"/>
      <c r="BD17" s="213"/>
      <c r="BE17" s="213"/>
      <c r="BF17" s="213"/>
      <c r="BG17" s="213"/>
      <c r="BH17" s="213"/>
    </row>
    <row r="18" spans="1:60" outlineLevel="1" x14ac:dyDescent="0.2">
      <c r="A18" s="221"/>
      <c r="B18" s="222"/>
      <c r="C18" s="258" t="s">
        <v>189</v>
      </c>
      <c r="D18" s="226"/>
      <c r="E18" s="227">
        <v>53.231200000000001</v>
      </c>
      <c r="F18" s="224"/>
      <c r="G18" s="224"/>
      <c r="H18" s="224"/>
      <c r="I18" s="224"/>
      <c r="J18" s="224"/>
      <c r="K18" s="224"/>
      <c r="L18" s="224"/>
      <c r="M18" s="224"/>
      <c r="N18" s="224"/>
      <c r="O18" s="224"/>
      <c r="P18" s="224"/>
      <c r="Q18" s="224"/>
      <c r="R18" s="224"/>
      <c r="S18" s="224"/>
      <c r="T18" s="224"/>
      <c r="U18" s="224"/>
      <c r="V18" s="224"/>
      <c r="W18" s="224"/>
      <c r="X18" s="224"/>
      <c r="Y18" s="213"/>
      <c r="Z18" s="213"/>
      <c r="AA18" s="213"/>
      <c r="AB18" s="213"/>
      <c r="AC18" s="213"/>
      <c r="AD18" s="213"/>
      <c r="AE18" s="213"/>
      <c r="AF18" s="213"/>
      <c r="AG18" s="213" t="s">
        <v>184</v>
      </c>
      <c r="AH18" s="213">
        <v>0</v>
      </c>
      <c r="AI18" s="213"/>
      <c r="AJ18" s="213"/>
      <c r="AK18" s="213"/>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row>
    <row r="19" spans="1:60" outlineLevel="1" x14ac:dyDescent="0.2">
      <c r="A19" s="235">
        <v>4</v>
      </c>
      <c r="B19" s="236" t="s">
        <v>192</v>
      </c>
      <c r="C19" s="256" t="s">
        <v>193</v>
      </c>
      <c r="D19" s="237" t="s">
        <v>194</v>
      </c>
      <c r="E19" s="238">
        <v>0.55893000000000004</v>
      </c>
      <c r="F19" s="239"/>
      <c r="G19" s="240">
        <f>ROUND(E19*F19,2)</f>
        <v>0</v>
      </c>
      <c r="H19" s="239"/>
      <c r="I19" s="240">
        <f>ROUND(E19*H19,2)</f>
        <v>0</v>
      </c>
      <c r="J19" s="239"/>
      <c r="K19" s="240">
        <f>ROUND(E19*J19,2)</f>
        <v>0</v>
      </c>
      <c r="L19" s="240">
        <v>21</v>
      </c>
      <c r="M19" s="240">
        <f>G19*(1+L19/100)</f>
        <v>0</v>
      </c>
      <c r="N19" s="240">
        <v>1.0202899999999999</v>
      </c>
      <c r="O19" s="240">
        <f>ROUND(E19*N19,2)</f>
        <v>0.56999999999999995</v>
      </c>
      <c r="P19" s="240">
        <v>0</v>
      </c>
      <c r="Q19" s="240">
        <f>ROUND(E19*P19,2)</f>
        <v>0</v>
      </c>
      <c r="R19" s="240" t="s">
        <v>187</v>
      </c>
      <c r="S19" s="240" t="s">
        <v>178</v>
      </c>
      <c r="T19" s="241" t="s">
        <v>178</v>
      </c>
      <c r="U19" s="224">
        <v>25.271000000000001</v>
      </c>
      <c r="V19" s="224">
        <f>ROUND(E19*U19,2)</f>
        <v>14.12</v>
      </c>
      <c r="W19" s="224"/>
      <c r="X19" s="224" t="s">
        <v>179</v>
      </c>
      <c r="Y19" s="213"/>
      <c r="Z19" s="213"/>
      <c r="AA19" s="213"/>
      <c r="AB19" s="213"/>
      <c r="AC19" s="213"/>
      <c r="AD19" s="213"/>
      <c r="AE19" s="213"/>
      <c r="AF19" s="213"/>
      <c r="AG19" s="213" t="s">
        <v>180</v>
      </c>
      <c r="AH19" s="213"/>
      <c r="AI19" s="213"/>
      <c r="AJ19" s="213"/>
      <c r="AK19" s="213"/>
      <c r="AL19" s="213"/>
      <c r="AM19" s="213"/>
      <c r="AN19" s="213"/>
      <c r="AO19" s="213"/>
      <c r="AP19" s="213"/>
      <c r="AQ19" s="213"/>
      <c r="AR19" s="213"/>
      <c r="AS19" s="213"/>
      <c r="AT19" s="213"/>
      <c r="AU19" s="213"/>
      <c r="AV19" s="213"/>
      <c r="AW19" s="213"/>
      <c r="AX19" s="213"/>
      <c r="AY19" s="213"/>
      <c r="AZ19" s="213"/>
      <c r="BA19" s="213"/>
      <c r="BB19" s="213"/>
      <c r="BC19" s="213"/>
      <c r="BD19" s="213"/>
      <c r="BE19" s="213"/>
      <c r="BF19" s="213"/>
      <c r="BG19" s="213"/>
      <c r="BH19" s="213"/>
    </row>
    <row r="20" spans="1:60" outlineLevel="1" x14ac:dyDescent="0.2">
      <c r="A20" s="221"/>
      <c r="B20" s="222"/>
      <c r="C20" s="257" t="s">
        <v>195</v>
      </c>
      <c r="D20" s="242"/>
      <c r="E20" s="242"/>
      <c r="F20" s="242"/>
      <c r="G20" s="242"/>
      <c r="H20" s="224"/>
      <c r="I20" s="224"/>
      <c r="J20" s="224"/>
      <c r="K20" s="224"/>
      <c r="L20" s="224"/>
      <c r="M20" s="224"/>
      <c r="N20" s="224"/>
      <c r="O20" s="224"/>
      <c r="P20" s="224"/>
      <c r="Q20" s="224"/>
      <c r="R20" s="224"/>
      <c r="S20" s="224"/>
      <c r="T20" s="224"/>
      <c r="U20" s="224"/>
      <c r="V20" s="224"/>
      <c r="W20" s="224"/>
      <c r="X20" s="224"/>
      <c r="Y20" s="213"/>
      <c r="Z20" s="213"/>
      <c r="AA20" s="213"/>
      <c r="AB20" s="213"/>
      <c r="AC20" s="213"/>
      <c r="AD20" s="213"/>
      <c r="AE20" s="213"/>
      <c r="AF20" s="213"/>
      <c r="AG20" s="213" t="s">
        <v>182</v>
      </c>
      <c r="AH20" s="213"/>
      <c r="AI20" s="213"/>
      <c r="AJ20" s="213"/>
      <c r="AK20" s="213"/>
      <c r="AL20" s="213"/>
      <c r="AM20" s="213"/>
      <c r="AN20" s="213"/>
      <c r="AO20" s="213"/>
      <c r="AP20" s="213"/>
      <c r="AQ20" s="213"/>
      <c r="AR20" s="213"/>
      <c r="AS20" s="213"/>
      <c r="AT20" s="213"/>
      <c r="AU20" s="213"/>
      <c r="AV20" s="213"/>
      <c r="AW20" s="213"/>
      <c r="AX20" s="213"/>
      <c r="AY20" s="213"/>
      <c r="AZ20" s="213"/>
      <c r="BA20" s="213"/>
      <c r="BB20" s="213"/>
      <c r="BC20" s="213"/>
      <c r="BD20" s="213"/>
      <c r="BE20" s="213"/>
      <c r="BF20" s="213"/>
      <c r="BG20" s="213"/>
      <c r="BH20" s="213"/>
    </row>
    <row r="21" spans="1:60" outlineLevel="1" x14ac:dyDescent="0.2">
      <c r="A21" s="221"/>
      <c r="B21" s="222"/>
      <c r="C21" s="258" t="s">
        <v>196</v>
      </c>
      <c r="D21" s="226"/>
      <c r="E21" s="227">
        <v>0.55893000000000004</v>
      </c>
      <c r="F21" s="224"/>
      <c r="G21" s="224"/>
      <c r="H21" s="224"/>
      <c r="I21" s="224"/>
      <c r="J21" s="224"/>
      <c r="K21" s="224"/>
      <c r="L21" s="224"/>
      <c r="M21" s="224"/>
      <c r="N21" s="224"/>
      <c r="O21" s="224"/>
      <c r="P21" s="224"/>
      <c r="Q21" s="224"/>
      <c r="R21" s="224"/>
      <c r="S21" s="224"/>
      <c r="T21" s="224"/>
      <c r="U21" s="224"/>
      <c r="V21" s="224"/>
      <c r="W21" s="224"/>
      <c r="X21" s="224"/>
      <c r="Y21" s="213"/>
      <c r="Z21" s="213"/>
      <c r="AA21" s="213"/>
      <c r="AB21" s="213"/>
      <c r="AC21" s="213"/>
      <c r="AD21" s="213"/>
      <c r="AE21" s="213"/>
      <c r="AF21" s="213"/>
      <c r="AG21" s="213" t="s">
        <v>184</v>
      </c>
      <c r="AH21" s="213">
        <v>0</v>
      </c>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row>
    <row r="22" spans="1:60" ht="22.5" outlineLevel="1" x14ac:dyDescent="0.2">
      <c r="A22" s="235">
        <v>5</v>
      </c>
      <c r="B22" s="236" t="s">
        <v>197</v>
      </c>
      <c r="C22" s="256" t="s">
        <v>198</v>
      </c>
      <c r="D22" s="237" t="s">
        <v>176</v>
      </c>
      <c r="E22" s="238">
        <v>96.784000000000006</v>
      </c>
      <c r="F22" s="239"/>
      <c r="G22" s="240">
        <f>ROUND(E22*F22,2)</f>
        <v>0</v>
      </c>
      <c r="H22" s="239"/>
      <c r="I22" s="240">
        <f>ROUND(E22*H22,2)</f>
        <v>0</v>
      </c>
      <c r="J22" s="239"/>
      <c r="K22" s="240">
        <f>ROUND(E22*J22,2)</f>
        <v>0</v>
      </c>
      <c r="L22" s="240">
        <v>21</v>
      </c>
      <c r="M22" s="240">
        <f>G22*(1+L22/100)</f>
        <v>0</v>
      </c>
      <c r="N22" s="240">
        <v>2.1000000000000001E-4</v>
      </c>
      <c r="O22" s="240">
        <f>ROUND(E22*N22,2)</f>
        <v>0.02</v>
      </c>
      <c r="P22" s="240">
        <v>0</v>
      </c>
      <c r="Q22" s="240">
        <f>ROUND(E22*P22,2)</f>
        <v>0</v>
      </c>
      <c r="R22" s="240" t="s">
        <v>187</v>
      </c>
      <c r="S22" s="240" t="s">
        <v>178</v>
      </c>
      <c r="T22" s="241" t="s">
        <v>178</v>
      </c>
      <c r="U22" s="224">
        <v>0.09</v>
      </c>
      <c r="V22" s="224">
        <f>ROUND(E22*U22,2)</f>
        <v>8.7100000000000009</v>
      </c>
      <c r="W22" s="224"/>
      <c r="X22" s="224" t="s">
        <v>179</v>
      </c>
      <c r="Y22" s="213"/>
      <c r="Z22" s="213"/>
      <c r="AA22" s="213"/>
      <c r="AB22" s="213"/>
      <c r="AC22" s="213"/>
      <c r="AD22" s="213"/>
      <c r="AE22" s="213"/>
      <c r="AF22" s="213"/>
      <c r="AG22" s="213" t="s">
        <v>180</v>
      </c>
      <c r="AH22" s="213"/>
      <c r="AI22" s="213"/>
      <c r="AJ22" s="213"/>
      <c r="AK22" s="213"/>
      <c r="AL22" s="213"/>
      <c r="AM22" s="213"/>
      <c r="AN22" s="213"/>
      <c r="AO22" s="213"/>
      <c r="AP22" s="213"/>
      <c r="AQ22" s="213"/>
      <c r="AR22" s="213"/>
      <c r="AS22" s="213"/>
      <c r="AT22" s="213"/>
      <c r="AU22" s="213"/>
      <c r="AV22" s="213"/>
      <c r="AW22" s="213"/>
      <c r="AX22" s="213"/>
      <c r="AY22" s="213"/>
      <c r="AZ22" s="213"/>
      <c r="BA22" s="213"/>
      <c r="BB22" s="213"/>
      <c r="BC22" s="213"/>
      <c r="BD22" s="213"/>
      <c r="BE22" s="213"/>
      <c r="BF22" s="213"/>
      <c r="BG22" s="213"/>
      <c r="BH22" s="213"/>
    </row>
    <row r="23" spans="1:60" outlineLevel="1" x14ac:dyDescent="0.2">
      <c r="A23" s="221"/>
      <c r="B23" s="222"/>
      <c r="C23" s="258" t="s">
        <v>199</v>
      </c>
      <c r="D23" s="226"/>
      <c r="E23" s="227">
        <v>96.784000000000006</v>
      </c>
      <c r="F23" s="224"/>
      <c r="G23" s="224"/>
      <c r="H23" s="224"/>
      <c r="I23" s="224"/>
      <c r="J23" s="224"/>
      <c r="K23" s="224"/>
      <c r="L23" s="224"/>
      <c r="M23" s="224"/>
      <c r="N23" s="224"/>
      <c r="O23" s="224"/>
      <c r="P23" s="224"/>
      <c r="Q23" s="224"/>
      <c r="R23" s="224"/>
      <c r="S23" s="224"/>
      <c r="T23" s="224"/>
      <c r="U23" s="224"/>
      <c r="V23" s="224"/>
      <c r="W23" s="224"/>
      <c r="X23" s="224"/>
      <c r="Y23" s="213"/>
      <c r="Z23" s="213"/>
      <c r="AA23" s="213"/>
      <c r="AB23" s="213"/>
      <c r="AC23" s="213"/>
      <c r="AD23" s="213"/>
      <c r="AE23" s="213"/>
      <c r="AF23" s="213"/>
      <c r="AG23" s="213" t="s">
        <v>184</v>
      </c>
      <c r="AH23" s="213">
        <v>0</v>
      </c>
      <c r="AI23" s="213"/>
      <c r="AJ23" s="213"/>
      <c r="AK23" s="213"/>
      <c r="AL23" s="213"/>
      <c r="AM23" s="213"/>
      <c r="AN23" s="213"/>
      <c r="AO23" s="213"/>
      <c r="AP23" s="213"/>
      <c r="AQ23" s="213"/>
      <c r="AR23" s="213"/>
      <c r="AS23" s="213"/>
      <c r="AT23" s="213"/>
      <c r="AU23" s="213"/>
      <c r="AV23" s="213"/>
      <c r="AW23" s="213"/>
      <c r="AX23" s="213"/>
      <c r="AY23" s="213"/>
      <c r="AZ23" s="213"/>
      <c r="BA23" s="213"/>
      <c r="BB23" s="213"/>
      <c r="BC23" s="213"/>
      <c r="BD23" s="213"/>
      <c r="BE23" s="213"/>
      <c r="BF23" s="213"/>
      <c r="BG23" s="213"/>
      <c r="BH23" s="213"/>
    </row>
    <row r="24" spans="1:60" outlineLevel="1" x14ac:dyDescent="0.2">
      <c r="A24" s="235">
        <v>6</v>
      </c>
      <c r="B24" s="236" t="s">
        <v>200</v>
      </c>
      <c r="C24" s="256" t="s">
        <v>201</v>
      </c>
      <c r="D24" s="237" t="s">
        <v>176</v>
      </c>
      <c r="E24" s="238">
        <v>96.784000000000006</v>
      </c>
      <c r="F24" s="239"/>
      <c r="G24" s="240">
        <f>ROUND(E24*F24,2)</f>
        <v>0</v>
      </c>
      <c r="H24" s="239"/>
      <c r="I24" s="240">
        <f>ROUND(E24*H24,2)</f>
        <v>0</v>
      </c>
      <c r="J24" s="239"/>
      <c r="K24" s="240">
        <f>ROUND(E24*J24,2)</f>
        <v>0</v>
      </c>
      <c r="L24" s="240">
        <v>21</v>
      </c>
      <c r="M24" s="240">
        <f>G24*(1+L24/100)</f>
        <v>0</v>
      </c>
      <c r="N24" s="240">
        <v>0</v>
      </c>
      <c r="O24" s="240">
        <f>ROUND(E24*N24,2)</f>
        <v>0</v>
      </c>
      <c r="P24" s="240">
        <v>0</v>
      </c>
      <c r="Q24" s="240">
        <f>ROUND(E24*P24,2)</f>
        <v>0</v>
      </c>
      <c r="R24" s="240" t="s">
        <v>202</v>
      </c>
      <c r="S24" s="240" t="s">
        <v>178</v>
      </c>
      <c r="T24" s="241" t="s">
        <v>178</v>
      </c>
      <c r="U24" s="224">
        <v>0.08</v>
      </c>
      <c r="V24" s="224">
        <f>ROUND(E24*U24,2)</f>
        <v>7.74</v>
      </c>
      <c r="W24" s="224"/>
      <c r="X24" s="224" t="s">
        <v>179</v>
      </c>
      <c r="Y24" s="213"/>
      <c r="Z24" s="213"/>
      <c r="AA24" s="213"/>
      <c r="AB24" s="213"/>
      <c r="AC24" s="213"/>
      <c r="AD24" s="213"/>
      <c r="AE24" s="213"/>
      <c r="AF24" s="213"/>
      <c r="AG24" s="213" t="s">
        <v>180</v>
      </c>
      <c r="AH24" s="213"/>
      <c r="AI24" s="213"/>
      <c r="AJ24" s="213"/>
      <c r="AK24" s="213"/>
      <c r="AL24" s="213"/>
      <c r="AM24" s="213"/>
      <c r="AN24" s="213"/>
      <c r="AO24" s="213"/>
      <c r="AP24" s="213"/>
      <c r="AQ24" s="213"/>
      <c r="AR24" s="213"/>
      <c r="AS24" s="213"/>
      <c r="AT24" s="213"/>
      <c r="AU24" s="213"/>
      <c r="AV24" s="213"/>
      <c r="AW24" s="213"/>
      <c r="AX24" s="213"/>
      <c r="AY24" s="213"/>
      <c r="AZ24" s="213"/>
      <c r="BA24" s="213"/>
      <c r="BB24" s="213"/>
      <c r="BC24" s="213"/>
      <c r="BD24" s="213"/>
      <c r="BE24" s="213"/>
      <c r="BF24" s="213"/>
      <c r="BG24" s="213"/>
      <c r="BH24" s="213"/>
    </row>
    <row r="25" spans="1:60" outlineLevel="1" x14ac:dyDescent="0.2">
      <c r="A25" s="221"/>
      <c r="B25" s="222"/>
      <c r="C25" s="258" t="s">
        <v>199</v>
      </c>
      <c r="D25" s="226"/>
      <c r="E25" s="227">
        <v>96.784000000000006</v>
      </c>
      <c r="F25" s="224"/>
      <c r="G25" s="224"/>
      <c r="H25" s="224"/>
      <c r="I25" s="224"/>
      <c r="J25" s="224"/>
      <c r="K25" s="224"/>
      <c r="L25" s="224"/>
      <c r="M25" s="224"/>
      <c r="N25" s="224"/>
      <c r="O25" s="224"/>
      <c r="P25" s="224"/>
      <c r="Q25" s="224"/>
      <c r="R25" s="224"/>
      <c r="S25" s="224"/>
      <c r="T25" s="224"/>
      <c r="U25" s="224"/>
      <c r="V25" s="224"/>
      <c r="W25" s="224"/>
      <c r="X25" s="224"/>
      <c r="Y25" s="213"/>
      <c r="Z25" s="213"/>
      <c r="AA25" s="213"/>
      <c r="AB25" s="213"/>
      <c r="AC25" s="213"/>
      <c r="AD25" s="213"/>
      <c r="AE25" s="213"/>
      <c r="AF25" s="213"/>
      <c r="AG25" s="213" t="s">
        <v>184</v>
      </c>
      <c r="AH25" s="213">
        <v>0</v>
      </c>
      <c r="AI25" s="213"/>
      <c r="AJ25" s="213"/>
      <c r="AK25" s="213"/>
      <c r="AL25" s="213"/>
      <c r="AM25" s="213"/>
      <c r="AN25" s="213"/>
      <c r="AO25" s="213"/>
      <c r="AP25" s="213"/>
      <c r="AQ25" s="213"/>
      <c r="AR25" s="213"/>
      <c r="AS25" s="213"/>
      <c r="AT25" s="213"/>
      <c r="AU25" s="213"/>
      <c r="AV25" s="213"/>
      <c r="AW25" s="213"/>
      <c r="AX25" s="213"/>
      <c r="AY25" s="213"/>
      <c r="AZ25" s="213"/>
      <c r="BA25" s="213"/>
      <c r="BB25" s="213"/>
      <c r="BC25" s="213"/>
      <c r="BD25" s="213"/>
      <c r="BE25" s="213"/>
      <c r="BF25" s="213"/>
      <c r="BG25" s="213"/>
      <c r="BH25" s="213"/>
    </row>
    <row r="26" spans="1:60" outlineLevel="1" x14ac:dyDescent="0.2">
      <c r="A26" s="235">
        <v>7</v>
      </c>
      <c r="B26" s="236" t="s">
        <v>203</v>
      </c>
      <c r="C26" s="256" t="s">
        <v>204</v>
      </c>
      <c r="D26" s="237" t="s">
        <v>205</v>
      </c>
      <c r="E26" s="238">
        <v>15.96936</v>
      </c>
      <c r="F26" s="239"/>
      <c r="G26" s="240">
        <f>ROUND(E26*F26,2)</f>
        <v>0</v>
      </c>
      <c r="H26" s="239"/>
      <c r="I26" s="240">
        <f>ROUND(E26*H26,2)</f>
        <v>0</v>
      </c>
      <c r="J26" s="239"/>
      <c r="K26" s="240">
        <f>ROUND(E26*J26,2)</f>
        <v>0</v>
      </c>
      <c r="L26" s="240">
        <v>21</v>
      </c>
      <c r="M26" s="240">
        <f>G26*(1+L26/100)</f>
        <v>0</v>
      </c>
      <c r="N26" s="240">
        <v>2.5301300000000002</v>
      </c>
      <c r="O26" s="240">
        <f>ROUND(E26*N26,2)</f>
        <v>40.4</v>
      </c>
      <c r="P26" s="240">
        <v>0</v>
      </c>
      <c r="Q26" s="240">
        <f>ROUND(E26*P26,2)</f>
        <v>0</v>
      </c>
      <c r="R26" s="240"/>
      <c r="S26" s="240" t="s">
        <v>206</v>
      </c>
      <c r="T26" s="241" t="s">
        <v>207</v>
      </c>
      <c r="U26" s="224">
        <v>1.212</v>
      </c>
      <c r="V26" s="224">
        <f>ROUND(E26*U26,2)</f>
        <v>19.350000000000001</v>
      </c>
      <c r="W26" s="224"/>
      <c r="X26" s="224" t="s">
        <v>179</v>
      </c>
      <c r="Y26" s="213"/>
      <c r="Z26" s="213"/>
      <c r="AA26" s="213"/>
      <c r="AB26" s="213"/>
      <c r="AC26" s="213"/>
      <c r="AD26" s="213"/>
      <c r="AE26" s="213"/>
      <c r="AF26" s="213"/>
      <c r="AG26" s="213" t="s">
        <v>180</v>
      </c>
      <c r="AH26" s="213"/>
      <c r="AI26" s="213"/>
      <c r="AJ26" s="213"/>
      <c r="AK26" s="213"/>
      <c r="AL26" s="213"/>
      <c r="AM26" s="213"/>
      <c r="AN26" s="213"/>
      <c r="AO26" s="213"/>
      <c r="AP26" s="213"/>
      <c r="AQ26" s="213"/>
      <c r="AR26" s="213"/>
      <c r="AS26" s="213"/>
      <c r="AT26" s="213"/>
      <c r="AU26" s="213"/>
      <c r="AV26" s="213"/>
      <c r="AW26" s="213"/>
      <c r="AX26" s="213"/>
      <c r="AY26" s="213"/>
      <c r="AZ26" s="213"/>
      <c r="BA26" s="213"/>
      <c r="BB26" s="213"/>
      <c r="BC26" s="213"/>
      <c r="BD26" s="213"/>
      <c r="BE26" s="213"/>
      <c r="BF26" s="213"/>
      <c r="BG26" s="213"/>
      <c r="BH26" s="213"/>
    </row>
    <row r="27" spans="1:60" outlineLevel="1" x14ac:dyDescent="0.2">
      <c r="A27" s="221"/>
      <c r="B27" s="222"/>
      <c r="C27" s="259" t="s">
        <v>208</v>
      </c>
      <c r="D27" s="244"/>
      <c r="E27" s="244"/>
      <c r="F27" s="244"/>
      <c r="G27" s="244"/>
      <c r="H27" s="224"/>
      <c r="I27" s="224"/>
      <c r="J27" s="224"/>
      <c r="K27" s="224"/>
      <c r="L27" s="224"/>
      <c r="M27" s="224"/>
      <c r="N27" s="224"/>
      <c r="O27" s="224"/>
      <c r="P27" s="224"/>
      <c r="Q27" s="224"/>
      <c r="R27" s="224"/>
      <c r="S27" s="224"/>
      <c r="T27" s="224"/>
      <c r="U27" s="224"/>
      <c r="V27" s="224"/>
      <c r="W27" s="224"/>
      <c r="X27" s="224"/>
      <c r="Y27" s="213"/>
      <c r="Z27" s="213"/>
      <c r="AA27" s="213"/>
      <c r="AB27" s="213"/>
      <c r="AC27" s="213"/>
      <c r="AD27" s="213"/>
      <c r="AE27" s="213"/>
      <c r="AF27" s="213"/>
      <c r="AG27" s="213" t="s">
        <v>209</v>
      </c>
      <c r="AH27" s="213"/>
      <c r="AI27" s="213"/>
      <c r="AJ27" s="213"/>
      <c r="AK27" s="213"/>
      <c r="AL27" s="213"/>
      <c r="AM27" s="213"/>
      <c r="AN27" s="213"/>
      <c r="AO27" s="213"/>
      <c r="AP27" s="213"/>
      <c r="AQ27" s="213"/>
      <c r="AR27" s="213"/>
      <c r="AS27" s="213"/>
      <c r="AT27" s="213"/>
      <c r="AU27" s="213"/>
      <c r="AV27" s="213"/>
      <c r="AW27" s="213"/>
      <c r="AX27" s="213"/>
      <c r="AY27" s="213"/>
      <c r="AZ27" s="213"/>
      <c r="BA27" s="213"/>
      <c r="BB27" s="213"/>
      <c r="BC27" s="213"/>
      <c r="BD27" s="213"/>
      <c r="BE27" s="213"/>
      <c r="BF27" s="213"/>
      <c r="BG27" s="213"/>
      <c r="BH27" s="213"/>
    </row>
    <row r="28" spans="1:60" outlineLevel="1" x14ac:dyDescent="0.2">
      <c r="A28" s="221"/>
      <c r="B28" s="222"/>
      <c r="C28" s="258" t="s">
        <v>210</v>
      </c>
      <c r="D28" s="226"/>
      <c r="E28" s="227">
        <v>15.96936</v>
      </c>
      <c r="F28" s="224"/>
      <c r="G28" s="224"/>
      <c r="H28" s="224"/>
      <c r="I28" s="224"/>
      <c r="J28" s="224"/>
      <c r="K28" s="224"/>
      <c r="L28" s="224"/>
      <c r="M28" s="224"/>
      <c r="N28" s="224"/>
      <c r="O28" s="224"/>
      <c r="P28" s="224"/>
      <c r="Q28" s="224"/>
      <c r="R28" s="224"/>
      <c r="S28" s="224"/>
      <c r="T28" s="224"/>
      <c r="U28" s="224"/>
      <c r="V28" s="224"/>
      <c r="W28" s="224"/>
      <c r="X28" s="224"/>
      <c r="Y28" s="213"/>
      <c r="Z28" s="213"/>
      <c r="AA28" s="213"/>
      <c r="AB28" s="213"/>
      <c r="AC28" s="213"/>
      <c r="AD28" s="213"/>
      <c r="AE28" s="213"/>
      <c r="AF28" s="213"/>
      <c r="AG28" s="213" t="s">
        <v>184</v>
      </c>
      <c r="AH28" s="213">
        <v>0</v>
      </c>
      <c r="AI28" s="213"/>
      <c r="AJ28" s="213"/>
      <c r="AK28" s="213"/>
      <c r="AL28" s="213"/>
      <c r="AM28" s="213"/>
      <c r="AN28" s="213"/>
      <c r="AO28" s="213"/>
      <c r="AP28" s="213"/>
      <c r="AQ28" s="213"/>
      <c r="AR28" s="213"/>
      <c r="AS28" s="213"/>
      <c r="AT28" s="213"/>
      <c r="AU28" s="213"/>
      <c r="AV28" s="213"/>
      <c r="AW28" s="213"/>
      <c r="AX28" s="213"/>
      <c r="AY28" s="213"/>
      <c r="AZ28" s="213"/>
      <c r="BA28" s="213"/>
      <c r="BB28" s="213"/>
      <c r="BC28" s="213"/>
      <c r="BD28" s="213"/>
      <c r="BE28" s="213"/>
      <c r="BF28" s="213"/>
      <c r="BG28" s="213"/>
      <c r="BH28" s="213"/>
    </row>
    <row r="29" spans="1:60" x14ac:dyDescent="0.2">
      <c r="A29" s="229" t="s">
        <v>172</v>
      </c>
      <c r="B29" s="230" t="s">
        <v>122</v>
      </c>
      <c r="C29" s="255" t="s">
        <v>123</v>
      </c>
      <c r="D29" s="231"/>
      <c r="E29" s="232"/>
      <c r="F29" s="233"/>
      <c r="G29" s="233">
        <f>SUMIF(AG30:AG32,"&lt;&gt;NOR",G30:G32)</f>
        <v>0</v>
      </c>
      <c r="H29" s="233"/>
      <c r="I29" s="233">
        <f>SUM(I30:I32)</f>
        <v>0</v>
      </c>
      <c r="J29" s="233"/>
      <c r="K29" s="233">
        <f>SUM(K30:K32)</f>
        <v>0</v>
      </c>
      <c r="L29" s="233"/>
      <c r="M29" s="233">
        <f>SUM(M30:M32)</f>
        <v>0</v>
      </c>
      <c r="N29" s="233"/>
      <c r="O29" s="233">
        <f>SUM(O30:O32)</f>
        <v>2.21</v>
      </c>
      <c r="P29" s="233"/>
      <c r="Q29" s="233">
        <f>SUM(Q30:Q32)</f>
        <v>0</v>
      </c>
      <c r="R29" s="233"/>
      <c r="S29" s="233"/>
      <c r="T29" s="234"/>
      <c r="U29" s="228"/>
      <c r="V29" s="228">
        <f>SUM(V30:V32)</f>
        <v>13.51</v>
      </c>
      <c r="W29" s="228"/>
      <c r="X29" s="228"/>
      <c r="AG29" t="s">
        <v>173</v>
      </c>
    </row>
    <row r="30" spans="1:60" outlineLevel="1" x14ac:dyDescent="0.2">
      <c r="A30" s="235">
        <v>8</v>
      </c>
      <c r="B30" s="236" t="s">
        <v>211</v>
      </c>
      <c r="C30" s="256" t="s">
        <v>212</v>
      </c>
      <c r="D30" s="237" t="s">
        <v>176</v>
      </c>
      <c r="E30" s="238">
        <v>29.88</v>
      </c>
      <c r="F30" s="239"/>
      <c r="G30" s="240">
        <f>ROUND(E30*F30,2)</f>
        <v>0</v>
      </c>
      <c r="H30" s="239"/>
      <c r="I30" s="240">
        <f>ROUND(E30*H30,2)</f>
        <v>0</v>
      </c>
      <c r="J30" s="239"/>
      <c r="K30" s="240">
        <f>ROUND(E30*J30,2)</f>
        <v>0</v>
      </c>
      <c r="L30" s="240">
        <v>21</v>
      </c>
      <c r="M30" s="240">
        <f>G30*(1+L30/100)</f>
        <v>0</v>
      </c>
      <c r="N30" s="240">
        <v>7.3899999999999993E-2</v>
      </c>
      <c r="O30" s="240">
        <f>ROUND(E30*N30,2)</f>
        <v>2.21</v>
      </c>
      <c r="P30" s="240">
        <v>0</v>
      </c>
      <c r="Q30" s="240">
        <f>ROUND(E30*P30,2)</f>
        <v>0</v>
      </c>
      <c r="R30" s="240" t="s">
        <v>177</v>
      </c>
      <c r="S30" s="240" t="s">
        <v>178</v>
      </c>
      <c r="T30" s="241" t="s">
        <v>178</v>
      </c>
      <c r="U30" s="224">
        <v>0.45200000000000001</v>
      </c>
      <c r="V30" s="224">
        <f>ROUND(E30*U30,2)</f>
        <v>13.51</v>
      </c>
      <c r="W30" s="224"/>
      <c r="X30" s="224" t="s">
        <v>179</v>
      </c>
      <c r="Y30" s="213"/>
      <c r="Z30" s="213"/>
      <c r="AA30" s="213"/>
      <c r="AB30" s="213"/>
      <c r="AC30" s="213"/>
      <c r="AD30" s="213"/>
      <c r="AE30" s="213"/>
      <c r="AF30" s="213"/>
      <c r="AG30" s="213" t="s">
        <v>180</v>
      </c>
      <c r="AH30" s="213"/>
      <c r="AI30" s="213"/>
      <c r="AJ30" s="213"/>
      <c r="AK30" s="213"/>
      <c r="AL30" s="213"/>
      <c r="AM30" s="213"/>
      <c r="AN30" s="213"/>
      <c r="AO30" s="213"/>
      <c r="AP30" s="213"/>
      <c r="AQ30" s="213"/>
      <c r="AR30" s="213"/>
      <c r="AS30" s="213"/>
      <c r="AT30" s="213"/>
      <c r="AU30" s="213"/>
      <c r="AV30" s="213"/>
      <c r="AW30" s="213"/>
      <c r="AX30" s="213"/>
      <c r="AY30" s="213"/>
      <c r="AZ30" s="213"/>
      <c r="BA30" s="213"/>
      <c r="BB30" s="213"/>
      <c r="BC30" s="213"/>
      <c r="BD30" s="213"/>
      <c r="BE30" s="213"/>
      <c r="BF30" s="213"/>
      <c r="BG30" s="213"/>
      <c r="BH30" s="213"/>
    </row>
    <row r="31" spans="1:60" ht="22.5" outlineLevel="1" x14ac:dyDescent="0.2">
      <c r="A31" s="221"/>
      <c r="B31" s="222"/>
      <c r="C31" s="257" t="s">
        <v>213</v>
      </c>
      <c r="D31" s="242"/>
      <c r="E31" s="242"/>
      <c r="F31" s="242"/>
      <c r="G31" s="242"/>
      <c r="H31" s="224"/>
      <c r="I31" s="224"/>
      <c r="J31" s="224"/>
      <c r="K31" s="224"/>
      <c r="L31" s="224"/>
      <c r="M31" s="224"/>
      <c r="N31" s="224"/>
      <c r="O31" s="224"/>
      <c r="P31" s="224"/>
      <c r="Q31" s="224"/>
      <c r="R31" s="224"/>
      <c r="S31" s="224"/>
      <c r="T31" s="224"/>
      <c r="U31" s="224"/>
      <c r="V31" s="224"/>
      <c r="W31" s="224"/>
      <c r="X31" s="224"/>
      <c r="Y31" s="213"/>
      <c r="Z31" s="213"/>
      <c r="AA31" s="213"/>
      <c r="AB31" s="213"/>
      <c r="AC31" s="213"/>
      <c r="AD31" s="213"/>
      <c r="AE31" s="213"/>
      <c r="AF31" s="213"/>
      <c r="AG31" s="213" t="s">
        <v>182</v>
      </c>
      <c r="AH31" s="213"/>
      <c r="AI31" s="213"/>
      <c r="AJ31" s="213"/>
      <c r="AK31" s="213"/>
      <c r="AL31" s="213"/>
      <c r="AM31" s="213"/>
      <c r="AN31" s="213"/>
      <c r="AO31" s="213"/>
      <c r="AP31" s="213"/>
      <c r="AQ31" s="213"/>
      <c r="AR31" s="213"/>
      <c r="AS31" s="213"/>
      <c r="AT31" s="213"/>
      <c r="AU31" s="213"/>
      <c r="AV31" s="213"/>
      <c r="AW31" s="213"/>
      <c r="AX31" s="213"/>
      <c r="AY31" s="213"/>
      <c r="AZ31" s="213"/>
      <c r="BA31" s="243" t="str">
        <f>C31</f>
        <v>s provedením lože z kameniva drceného, s vyplněním spár, s dvojitým hutněním a se smetením přebytečného materiálu na krajnici. S dodáním hmot pro lože a výplň spár.</v>
      </c>
      <c r="BB31" s="213"/>
      <c r="BC31" s="213"/>
      <c r="BD31" s="213"/>
      <c r="BE31" s="213"/>
      <c r="BF31" s="213"/>
      <c r="BG31" s="213"/>
      <c r="BH31" s="213"/>
    </row>
    <row r="32" spans="1:60" outlineLevel="1" x14ac:dyDescent="0.2">
      <c r="A32" s="221"/>
      <c r="B32" s="222"/>
      <c r="C32" s="258" t="s">
        <v>183</v>
      </c>
      <c r="D32" s="226"/>
      <c r="E32" s="227">
        <v>29.88</v>
      </c>
      <c r="F32" s="224"/>
      <c r="G32" s="224"/>
      <c r="H32" s="224"/>
      <c r="I32" s="224"/>
      <c r="J32" s="224"/>
      <c r="K32" s="224"/>
      <c r="L32" s="224"/>
      <c r="M32" s="224"/>
      <c r="N32" s="224"/>
      <c r="O32" s="224"/>
      <c r="P32" s="224"/>
      <c r="Q32" s="224"/>
      <c r="R32" s="224"/>
      <c r="S32" s="224"/>
      <c r="T32" s="224"/>
      <c r="U32" s="224"/>
      <c r="V32" s="224"/>
      <c r="W32" s="224"/>
      <c r="X32" s="224"/>
      <c r="Y32" s="213"/>
      <c r="Z32" s="213"/>
      <c r="AA32" s="213"/>
      <c r="AB32" s="213"/>
      <c r="AC32" s="213"/>
      <c r="AD32" s="213"/>
      <c r="AE32" s="213"/>
      <c r="AF32" s="213"/>
      <c r="AG32" s="213" t="s">
        <v>184</v>
      </c>
      <c r="AH32" s="213">
        <v>0</v>
      </c>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row>
    <row r="33" spans="1:60" x14ac:dyDescent="0.2">
      <c r="A33" s="229" t="s">
        <v>172</v>
      </c>
      <c r="B33" s="230" t="s">
        <v>124</v>
      </c>
      <c r="C33" s="255" t="s">
        <v>125</v>
      </c>
      <c r="D33" s="231"/>
      <c r="E33" s="232"/>
      <c r="F33" s="233"/>
      <c r="G33" s="233">
        <f>SUMIF(AG34:AG39,"&lt;&gt;NOR",G34:G39)</f>
        <v>0</v>
      </c>
      <c r="H33" s="233"/>
      <c r="I33" s="233">
        <f>SUM(I34:I39)</f>
        <v>0</v>
      </c>
      <c r="J33" s="233"/>
      <c r="K33" s="233">
        <f>SUM(K34:K39)</f>
        <v>0</v>
      </c>
      <c r="L33" s="233"/>
      <c r="M33" s="233">
        <f>SUM(M34:M39)</f>
        <v>0</v>
      </c>
      <c r="N33" s="233"/>
      <c r="O33" s="233">
        <f>SUM(O34:O39)</f>
        <v>6.0000000000000005E-2</v>
      </c>
      <c r="P33" s="233"/>
      <c r="Q33" s="233">
        <f>SUM(Q34:Q39)</f>
        <v>0</v>
      </c>
      <c r="R33" s="233"/>
      <c r="S33" s="233"/>
      <c r="T33" s="234"/>
      <c r="U33" s="228"/>
      <c r="V33" s="228">
        <f>SUM(V34:V39)</f>
        <v>14.81</v>
      </c>
      <c r="W33" s="228"/>
      <c r="X33" s="228"/>
      <c r="AG33" t="s">
        <v>173</v>
      </c>
    </row>
    <row r="34" spans="1:60" outlineLevel="1" x14ac:dyDescent="0.2">
      <c r="A34" s="235">
        <v>9</v>
      </c>
      <c r="B34" s="236" t="s">
        <v>214</v>
      </c>
      <c r="C34" s="256" t="s">
        <v>215</v>
      </c>
      <c r="D34" s="237" t="s">
        <v>176</v>
      </c>
      <c r="E34" s="238">
        <v>151.22499999999999</v>
      </c>
      <c r="F34" s="239"/>
      <c r="G34" s="240">
        <f>ROUND(E34*F34,2)</f>
        <v>0</v>
      </c>
      <c r="H34" s="239"/>
      <c r="I34" s="240">
        <f>ROUND(E34*H34,2)</f>
        <v>0</v>
      </c>
      <c r="J34" s="239"/>
      <c r="K34" s="240">
        <f>ROUND(E34*J34,2)</f>
        <v>0</v>
      </c>
      <c r="L34" s="240">
        <v>21</v>
      </c>
      <c r="M34" s="240">
        <f>G34*(1+L34/100)</f>
        <v>0</v>
      </c>
      <c r="N34" s="240">
        <v>3.5E-4</v>
      </c>
      <c r="O34" s="240">
        <f>ROUND(E34*N34,2)</f>
        <v>0.05</v>
      </c>
      <c r="P34" s="240">
        <v>0</v>
      </c>
      <c r="Q34" s="240">
        <f>ROUND(E34*P34,2)</f>
        <v>0</v>
      </c>
      <c r="R34" s="240" t="s">
        <v>187</v>
      </c>
      <c r="S34" s="240" t="s">
        <v>178</v>
      </c>
      <c r="T34" s="241" t="s">
        <v>178</v>
      </c>
      <c r="U34" s="224">
        <v>8.5999999999999993E-2</v>
      </c>
      <c r="V34" s="224">
        <f>ROUND(E34*U34,2)</f>
        <v>13.01</v>
      </c>
      <c r="W34" s="224"/>
      <c r="X34" s="224" t="s">
        <v>179</v>
      </c>
      <c r="Y34" s="213"/>
      <c r="Z34" s="213"/>
      <c r="AA34" s="213"/>
      <c r="AB34" s="213"/>
      <c r="AC34" s="213"/>
      <c r="AD34" s="213"/>
      <c r="AE34" s="213"/>
      <c r="AF34" s="213"/>
      <c r="AG34" s="213" t="s">
        <v>180</v>
      </c>
      <c r="AH34" s="213"/>
      <c r="AI34" s="213"/>
      <c r="AJ34" s="213"/>
      <c r="AK34" s="213"/>
      <c r="AL34" s="213"/>
      <c r="AM34" s="213"/>
      <c r="AN34" s="213"/>
      <c r="AO34" s="213"/>
      <c r="AP34" s="213"/>
      <c r="AQ34" s="213"/>
      <c r="AR34" s="213"/>
      <c r="AS34" s="213"/>
      <c r="AT34" s="213"/>
      <c r="AU34" s="213"/>
      <c r="AV34" s="213"/>
      <c r="AW34" s="213"/>
      <c r="AX34" s="213"/>
      <c r="AY34" s="213"/>
      <c r="AZ34" s="213"/>
      <c r="BA34" s="213"/>
      <c r="BB34" s="213"/>
      <c r="BC34" s="213"/>
      <c r="BD34" s="213"/>
      <c r="BE34" s="213"/>
      <c r="BF34" s="213"/>
      <c r="BG34" s="213"/>
      <c r="BH34" s="213"/>
    </row>
    <row r="35" spans="1:60" outlineLevel="1" x14ac:dyDescent="0.2">
      <c r="A35" s="221"/>
      <c r="B35" s="222"/>
      <c r="C35" s="257" t="s">
        <v>216</v>
      </c>
      <c r="D35" s="242"/>
      <c r="E35" s="242"/>
      <c r="F35" s="242"/>
      <c r="G35" s="242"/>
      <c r="H35" s="224"/>
      <c r="I35" s="224"/>
      <c r="J35" s="224"/>
      <c r="K35" s="224"/>
      <c r="L35" s="224"/>
      <c r="M35" s="224"/>
      <c r="N35" s="224"/>
      <c r="O35" s="224"/>
      <c r="P35" s="224"/>
      <c r="Q35" s="224"/>
      <c r="R35" s="224"/>
      <c r="S35" s="224"/>
      <c r="T35" s="224"/>
      <c r="U35" s="224"/>
      <c r="V35" s="224"/>
      <c r="W35" s="224"/>
      <c r="X35" s="224"/>
      <c r="Y35" s="213"/>
      <c r="Z35" s="213"/>
      <c r="AA35" s="213"/>
      <c r="AB35" s="213"/>
      <c r="AC35" s="213"/>
      <c r="AD35" s="213"/>
      <c r="AE35" s="213"/>
      <c r="AF35" s="213"/>
      <c r="AG35" s="213" t="s">
        <v>182</v>
      </c>
      <c r="AH35" s="213"/>
      <c r="AI35" s="213"/>
      <c r="AJ35" s="213"/>
      <c r="AK35" s="213"/>
      <c r="AL35" s="213"/>
      <c r="AM35" s="213"/>
      <c r="AN35" s="213"/>
      <c r="AO35" s="213"/>
      <c r="AP35" s="213"/>
      <c r="AQ35" s="213"/>
      <c r="AR35" s="213"/>
      <c r="AS35" s="213"/>
      <c r="AT35" s="213"/>
      <c r="AU35" s="213"/>
      <c r="AV35" s="213"/>
      <c r="AW35" s="213"/>
      <c r="AX35" s="213"/>
      <c r="AY35" s="213"/>
      <c r="AZ35" s="213"/>
      <c r="BA35" s="213"/>
      <c r="BB35" s="213"/>
      <c r="BC35" s="213"/>
      <c r="BD35" s="213"/>
      <c r="BE35" s="213"/>
      <c r="BF35" s="213"/>
      <c r="BG35" s="213"/>
      <c r="BH35" s="213"/>
    </row>
    <row r="36" spans="1:60" outlineLevel="1" x14ac:dyDescent="0.2">
      <c r="A36" s="221"/>
      <c r="B36" s="222"/>
      <c r="C36" s="258" t="s">
        <v>217</v>
      </c>
      <c r="D36" s="226"/>
      <c r="E36" s="227">
        <v>151.22499999999999</v>
      </c>
      <c r="F36" s="224"/>
      <c r="G36" s="224"/>
      <c r="H36" s="224"/>
      <c r="I36" s="224"/>
      <c r="J36" s="224"/>
      <c r="K36" s="224"/>
      <c r="L36" s="224"/>
      <c r="M36" s="224"/>
      <c r="N36" s="224"/>
      <c r="O36" s="224"/>
      <c r="P36" s="224"/>
      <c r="Q36" s="224"/>
      <c r="R36" s="224"/>
      <c r="S36" s="224"/>
      <c r="T36" s="224"/>
      <c r="U36" s="224"/>
      <c r="V36" s="224"/>
      <c r="W36" s="224"/>
      <c r="X36" s="224"/>
      <c r="Y36" s="213"/>
      <c r="Z36" s="213"/>
      <c r="AA36" s="213"/>
      <c r="AB36" s="213"/>
      <c r="AC36" s="213"/>
      <c r="AD36" s="213"/>
      <c r="AE36" s="213"/>
      <c r="AF36" s="213"/>
      <c r="AG36" s="213" t="s">
        <v>184</v>
      </c>
      <c r="AH36" s="213">
        <v>0</v>
      </c>
      <c r="AI36" s="213"/>
      <c r="AJ36" s="213"/>
      <c r="AK36" s="213"/>
      <c r="AL36" s="213"/>
      <c r="AM36" s="213"/>
      <c r="AN36" s="213"/>
      <c r="AO36" s="213"/>
      <c r="AP36" s="213"/>
      <c r="AQ36" s="213"/>
      <c r="AR36" s="213"/>
      <c r="AS36" s="213"/>
      <c r="AT36" s="213"/>
      <c r="AU36" s="213"/>
      <c r="AV36" s="213"/>
      <c r="AW36" s="213"/>
      <c r="AX36" s="213"/>
      <c r="AY36" s="213"/>
      <c r="AZ36" s="213"/>
      <c r="BA36" s="213"/>
      <c r="BB36" s="213"/>
      <c r="BC36" s="213"/>
      <c r="BD36" s="213"/>
      <c r="BE36" s="213"/>
      <c r="BF36" s="213"/>
      <c r="BG36" s="213"/>
      <c r="BH36" s="213"/>
    </row>
    <row r="37" spans="1:60" ht="22.5" outlineLevel="1" x14ac:dyDescent="0.2">
      <c r="A37" s="235">
        <v>10</v>
      </c>
      <c r="B37" s="236" t="s">
        <v>218</v>
      </c>
      <c r="C37" s="256" t="s">
        <v>219</v>
      </c>
      <c r="D37" s="237" t="s">
        <v>220</v>
      </c>
      <c r="E37" s="238">
        <v>12</v>
      </c>
      <c r="F37" s="239"/>
      <c r="G37" s="240">
        <f>ROUND(E37*F37,2)</f>
        <v>0</v>
      </c>
      <c r="H37" s="239"/>
      <c r="I37" s="240">
        <f>ROUND(E37*H37,2)</f>
        <v>0</v>
      </c>
      <c r="J37" s="239"/>
      <c r="K37" s="240">
        <f>ROUND(E37*J37,2)</f>
        <v>0</v>
      </c>
      <c r="L37" s="240">
        <v>21</v>
      </c>
      <c r="M37" s="240">
        <f>G37*(1+L37/100)</f>
        <v>0</v>
      </c>
      <c r="N37" s="240">
        <v>1.06E-3</v>
      </c>
      <c r="O37" s="240">
        <f>ROUND(E37*N37,2)</f>
        <v>0.01</v>
      </c>
      <c r="P37" s="240">
        <v>0</v>
      </c>
      <c r="Q37" s="240">
        <f>ROUND(E37*P37,2)</f>
        <v>0</v>
      </c>
      <c r="R37" s="240" t="s">
        <v>221</v>
      </c>
      <c r="S37" s="240" t="s">
        <v>178</v>
      </c>
      <c r="T37" s="241" t="s">
        <v>178</v>
      </c>
      <c r="U37" s="224">
        <v>0.15</v>
      </c>
      <c r="V37" s="224">
        <f>ROUND(E37*U37,2)</f>
        <v>1.8</v>
      </c>
      <c r="W37" s="224"/>
      <c r="X37" s="224" t="s">
        <v>179</v>
      </c>
      <c r="Y37" s="213"/>
      <c r="Z37" s="213"/>
      <c r="AA37" s="213"/>
      <c r="AB37" s="213"/>
      <c r="AC37" s="213"/>
      <c r="AD37" s="213"/>
      <c r="AE37" s="213"/>
      <c r="AF37" s="213"/>
      <c r="AG37" s="213" t="s">
        <v>180</v>
      </c>
      <c r="AH37" s="213"/>
      <c r="AI37" s="213"/>
      <c r="AJ37" s="213"/>
      <c r="AK37" s="213"/>
      <c r="AL37" s="213"/>
      <c r="AM37" s="213"/>
      <c r="AN37" s="213"/>
      <c r="AO37" s="213"/>
      <c r="AP37" s="213"/>
      <c r="AQ37" s="213"/>
      <c r="AR37" s="213"/>
      <c r="AS37" s="213"/>
      <c r="AT37" s="213"/>
      <c r="AU37" s="213"/>
      <c r="AV37" s="213"/>
      <c r="AW37" s="213"/>
      <c r="AX37" s="213"/>
      <c r="AY37" s="213"/>
      <c r="AZ37" s="213"/>
      <c r="BA37" s="213"/>
      <c r="BB37" s="213"/>
      <c r="BC37" s="213"/>
      <c r="BD37" s="213"/>
      <c r="BE37" s="213"/>
      <c r="BF37" s="213"/>
      <c r="BG37" s="213"/>
      <c r="BH37" s="213"/>
    </row>
    <row r="38" spans="1:60" outlineLevel="1" x14ac:dyDescent="0.2">
      <c r="A38" s="221"/>
      <c r="B38" s="222"/>
      <c r="C38" s="257" t="s">
        <v>222</v>
      </c>
      <c r="D38" s="242"/>
      <c r="E38" s="242"/>
      <c r="F38" s="242"/>
      <c r="G38" s="242"/>
      <c r="H38" s="224"/>
      <c r="I38" s="224"/>
      <c r="J38" s="224"/>
      <c r="K38" s="224"/>
      <c r="L38" s="224"/>
      <c r="M38" s="224"/>
      <c r="N38" s="224"/>
      <c r="O38" s="224"/>
      <c r="P38" s="224"/>
      <c r="Q38" s="224"/>
      <c r="R38" s="224"/>
      <c r="S38" s="224"/>
      <c r="T38" s="224"/>
      <c r="U38" s="224"/>
      <c r="V38" s="224"/>
      <c r="W38" s="224"/>
      <c r="X38" s="224"/>
      <c r="Y38" s="213"/>
      <c r="Z38" s="213"/>
      <c r="AA38" s="213"/>
      <c r="AB38" s="213"/>
      <c r="AC38" s="213"/>
      <c r="AD38" s="213"/>
      <c r="AE38" s="213"/>
      <c r="AF38" s="213"/>
      <c r="AG38" s="213" t="s">
        <v>182</v>
      </c>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row>
    <row r="39" spans="1:60" outlineLevel="1" x14ac:dyDescent="0.2">
      <c r="A39" s="221"/>
      <c r="B39" s="222"/>
      <c r="C39" s="258" t="s">
        <v>223</v>
      </c>
      <c r="D39" s="226"/>
      <c r="E39" s="227">
        <v>12</v>
      </c>
      <c r="F39" s="224"/>
      <c r="G39" s="224"/>
      <c r="H39" s="224"/>
      <c r="I39" s="224"/>
      <c r="J39" s="224"/>
      <c r="K39" s="224"/>
      <c r="L39" s="224"/>
      <c r="M39" s="224"/>
      <c r="N39" s="224"/>
      <c r="O39" s="224"/>
      <c r="P39" s="224"/>
      <c r="Q39" s="224"/>
      <c r="R39" s="224"/>
      <c r="S39" s="224"/>
      <c r="T39" s="224"/>
      <c r="U39" s="224"/>
      <c r="V39" s="224"/>
      <c r="W39" s="224"/>
      <c r="X39" s="224"/>
      <c r="Y39" s="213"/>
      <c r="Z39" s="213"/>
      <c r="AA39" s="213"/>
      <c r="AB39" s="213"/>
      <c r="AC39" s="213"/>
      <c r="AD39" s="213"/>
      <c r="AE39" s="213"/>
      <c r="AF39" s="213"/>
      <c r="AG39" s="213" t="s">
        <v>184</v>
      </c>
      <c r="AH39" s="213">
        <v>0</v>
      </c>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row>
    <row r="40" spans="1:60" x14ac:dyDescent="0.2">
      <c r="A40" s="229" t="s">
        <v>172</v>
      </c>
      <c r="B40" s="230" t="s">
        <v>126</v>
      </c>
      <c r="C40" s="255" t="s">
        <v>127</v>
      </c>
      <c r="D40" s="231"/>
      <c r="E40" s="232"/>
      <c r="F40" s="233"/>
      <c r="G40" s="233">
        <f>SUMIF(AG41:AG43,"&lt;&gt;NOR",G41:G43)</f>
        <v>0</v>
      </c>
      <c r="H40" s="233"/>
      <c r="I40" s="233">
        <f>SUM(I41:I43)</f>
        <v>0</v>
      </c>
      <c r="J40" s="233"/>
      <c r="K40" s="233">
        <f>SUM(K41:K43)</f>
        <v>0</v>
      </c>
      <c r="L40" s="233"/>
      <c r="M40" s="233">
        <f>SUM(M41:M43)</f>
        <v>0</v>
      </c>
      <c r="N40" s="233"/>
      <c r="O40" s="233">
        <f>SUM(O41:O43)</f>
        <v>0</v>
      </c>
      <c r="P40" s="233"/>
      <c r="Q40" s="233">
        <f>SUM(Q41:Q43)</f>
        <v>0</v>
      </c>
      <c r="R40" s="233"/>
      <c r="S40" s="233"/>
      <c r="T40" s="234"/>
      <c r="U40" s="228"/>
      <c r="V40" s="228">
        <f>SUM(V41:V43)</f>
        <v>0.84</v>
      </c>
      <c r="W40" s="228"/>
      <c r="X40" s="228"/>
      <c r="AG40" t="s">
        <v>173</v>
      </c>
    </row>
    <row r="41" spans="1:60" outlineLevel="1" x14ac:dyDescent="0.2">
      <c r="A41" s="235">
        <v>11</v>
      </c>
      <c r="B41" s="236" t="s">
        <v>224</v>
      </c>
      <c r="C41" s="256" t="s">
        <v>225</v>
      </c>
      <c r="D41" s="237" t="s">
        <v>220</v>
      </c>
      <c r="E41" s="238">
        <v>12</v>
      </c>
      <c r="F41" s="239"/>
      <c r="G41" s="240">
        <f>ROUND(E41*F41,2)</f>
        <v>0</v>
      </c>
      <c r="H41" s="239"/>
      <c r="I41" s="240">
        <f>ROUND(E41*H41,2)</f>
        <v>0</v>
      </c>
      <c r="J41" s="239"/>
      <c r="K41" s="240">
        <f>ROUND(E41*J41,2)</f>
        <v>0</v>
      </c>
      <c r="L41" s="240">
        <v>21</v>
      </c>
      <c r="M41" s="240">
        <f>G41*(1+L41/100)</f>
        <v>0</v>
      </c>
      <c r="N41" s="240">
        <v>1.0000000000000001E-5</v>
      </c>
      <c r="O41" s="240">
        <f>ROUND(E41*N41,2)</f>
        <v>0</v>
      </c>
      <c r="P41" s="240">
        <v>0</v>
      </c>
      <c r="Q41" s="240">
        <f>ROUND(E41*P41,2)</f>
        <v>0</v>
      </c>
      <c r="R41" s="240" t="s">
        <v>177</v>
      </c>
      <c r="S41" s="240" t="s">
        <v>178</v>
      </c>
      <c r="T41" s="241" t="s">
        <v>178</v>
      </c>
      <c r="U41" s="224">
        <v>7.0000000000000007E-2</v>
      </c>
      <c r="V41" s="224">
        <f>ROUND(E41*U41,2)</f>
        <v>0.84</v>
      </c>
      <c r="W41" s="224"/>
      <c r="X41" s="224" t="s">
        <v>179</v>
      </c>
      <c r="Y41" s="213"/>
      <c r="Z41" s="213"/>
      <c r="AA41" s="213"/>
      <c r="AB41" s="213"/>
      <c r="AC41" s="213"/>
      <c r="AD41" s="213"/>
      <c r="AE41" s="213"/>
      <c r="AF41" s="213"/>
      <c r="AG41" s="213" t="s">
        <v>180</v>
      </c>
      <c r="AH41" s="213"/>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row>
    <row r="42" spans="1:60" outlineLevel="1" x14ac:dyDescent="0.2">
      <c r="A42" s="221"/>
      <c r="B42" s="222"/>
      <c r="C42" s="257" t="s">
        <v>226</v>
      </c>
      <c r="D42" s="242"/>
      <c r="E42" s="242"/>
      <c r="F42" s="242"/>
      <c r="G42" s="242"/>
      <c r="H42" s="224"/>
      <c r="I42" s="224"/>
      <c r="J42" s="224"/>
      <c r="K42" s="224"/>
      <c r="L42" s="224"/>
      <c r="M42" s="224"/>
      <c r="N42" s="224"/>
      <c r="O42" s="224"/>
      <c r="P42" s="224"/>
      <c r="Q42" s="224"/>
      <c r="R42" s="224"/>
      <c r="S42" s="224"/>
      <c r="T42" s="224"/>
      <c r="U42" s="224"/>
      <c r="V42" s="224"/>
      <c r="W42" s="224"/>
      <c r="X42" s="224"/>
      <c r="Y42" s="213"/>
      <c r="Z42" s="213"/>
      <c r="AA42" s="213"/>
      <c r="AB42" s="213"/>
      <c r="AC42" s="213"/>
      <c r="AD42" s="213"/>
      <c r="AE42" s="213"/>
      <c r="AF42" s="213"/>
      <c r="AG42" s="213" t="s">
        <v>182</v>
      </c>
      <c r="AH42" s="213"/>
      <c r="AI42" s="213"/>
      <c r="AJ42" s="213"/>
      <c r="AK42" s="213"/>
      <c r="AL42" s="213"/>
      <c r="AM42" s="213"/>
      <c r="AN42" s="213"/>
      <c r="AO42" s="213"/>
      <c r="AP42" s="213"/>
      <c r="AQ42" s="213"/>
      <c r="AR42" s="213"/>
      <c r="AS42" s="213"/>
      <c r="AT42" s="213"/>
      <c r="AU42" s="213"/>
      <c r="AV42" s="213"/>
      <c r="AW42" s="213"/>
      <c r="AX42" s="213"/>
      <c r="AY42" s="213"/>
      <c r="AZ42" s="213"/>
      <c r="BA42" s="213"/>
      <c r="BB42" s="213"/>
      <c r="BC42" s="213"/>
      <c r="BD42" s="213"/>
      <c r="BE42" s="213"/>
      <c r="BF42" s="213"/>
      <c r="BG42" s="213"/>
      <c r="BH42" s="213"/>
    </row>
    <row r="43" spans="1:60" outlineLevel="1" x14ac:dyDescent="0.2">
      <c r="A43" s="221"/>
      <c r="B43" s="222"/>
      <c r="C43" s="258" t="s">
        <v>223</v>
      </c>
      <c r="D43" s="226"/>
      <c r="E43" s="227">
        <v>12</v>
      </c>
      <c r="F43" s="224"/>
      <c r="G43" s="224"/>
      <c r="H43" s="224"/>
      <c r="I43" s="224"/>
      <c r="J43" s="224"/>
      <c r="K43" s="224"/>
      <c r="L43" s="224"/>
      <c r="M43" s="224"/>
      <c r="N43" s="224"/>
      <c r="O43" s="224"/>
      <c r="P43" s="224"/>
      <c r="Q43" s="224"/>
      <c r="R43" s="224"/>
      <c r="S43" s="224"/>
      <c r="T43" s="224"/>
      <c r="U43" s="224"/>
      <c r="V43" s="224"/>
      <c r="W43" s="224"/>
      <c r="X43" s="224"/>
      <c r="Y43" s="213"/>
      <c r="Z43" s="213"/>
      <c r="AA43" s="213"/>
      <c r="AB43" s="213"/>
      <c r="AC43" s="213"/>
      <c r="AD43" s="213"/>
      <c r="AE43" s="213"/>
      <c r="AF43" s="213"/>
      <c r="AG43" s="213" t="s">
        <v>184</v>
      </c>
      <c r="AH43" s="213">
        <v>0</v>
      </c>
      <c r="AI43" s="213"/>
      <c r="AJ43" s="213"/>
      <c r="AK43" s="213"/>
      <c r="AL43" s="213"/>
      <c r="AM43" s="213"/>
      <c r="AN43" s="213"/>
      <c r="AO43" s="213"/>
      <c r="AP43" s="213"/>
      <c r="AQ43" s="213"/>
      <c r="AR43" s="213"/>
      <c r="AS43" s="213"/>
      <c r="AT43" s="213"/>
      <c r="AU43" s="213"/>
      <c r="AV43" s="213"/>
      <c r="AW43" s="213"/>
      <c r="AX43" s="213"/>
      <c r="AY43" s="213"/>
      <c r="AZ43" s="213"/>
      <c r="BA43" s="213"/>
      <c r="BB43" s="213"/>
      <c r="BC43" s="213"/>
      <c r="BD43" s="213"/>
      <c r="BE43" s="213"/>
      <c r="BF43" s="213"/>
      <c r="BG43" s="213"/>
      <c r="BH43" s="213"/>
    </row>
    <row r="44" spans="1:60" x14ac:dyDescent="0.2">
      <c r="A44" s="229" t="s">
        <v>172</v>
      </c>
      <c r="B44" s="230" t="s">
        <v>128</v>
      </c>
      <c r="C44" s="255" t="s">
        <v>129</v>
      </c>
      <c r="D44" s="231"/>
      <c r="E44" s="232"/>
      <c r="F44" s="233"/>
      <c r="G44" s="233">
        <f>SUMIF(AG45:AG47,"&lt;&gt;NOR",G45:G47)</f>
        <v>0</v>
      </c>
      <c r="H44" s="233"/>
      <c r="I44" s="233">
        <f>SUM(I45:I47)</f>
        <v>0</v>
      </c>
      <c r="J44" s="233"/>
      <c r="K44" s="233">
        <f>SUM(K45:K47)</f>
        <v>0</v>
      </c>
      <c r="L44" s="233"/>
      <c r="M44" s="233">
        <f>SUM(M45:M47)</f>
        <v>0</v>
      </c>
      <c r="N44" s="233"/>
      <c r="O44" s="233">
        <f>SUM(O45:O47)</f>
        <v>0</v>
      </c>
      <c r="P44" s="233"/>
      <c r="Q44" s="233">
        <f>SUM(Q45:Q47)</f>
        <v>0</v>
      </c>
      <c r="R44" s="233"/>
      <c r="S44" s="233"/>
      <c r="T44" s="234"/>
      <c r="U44" s="228"/>
      <c r="V44" s="228">
        <f>SUM(V45:V47)</f>
        <v>5.5</v>
      </c>
      <c r="W44" s="228"/>
      <c r="X44" s="228"/>
      <c r="AG44" t="s">
        <v>173</v>
      </c>
    </row>
    <row r="45" spans="1:60" ht="22.5" outlineLevel="1" x14ac:dyDescent="0.2">
      <c r="A45" s="245">
        <v>12</v>
      </c>
      <c r="B45" s="246" t="s">
        <v>227</v>
      </c>
      <c r="C45" s="260" t="s">
        <v>228</v>
      </c>
      <c r="D45" s="247" t="s">
        <v>229</v>
      </c>
      <c r="E45" s="248">
        <v>2</v>
      </c>
      <c r="F45" s="249"/>
      <c r="G45" s="250">
        <f>ROUND(E45*F45,2)</f>
        <v>0</v>
      </c>
      <c r="H45" s="249"/>
      <c r="I45" s="250">
        <f>ROUND(E45*H45,2)</f>
        <v>0</v>
      </c>
      <c r="J45" s="249"/>
      <c r="K45" s="250">
        <f>ROUND(E45*J45,2)</f>
        <v>0</v>
      </c>
      <c r="L45" s="250">
        <v>21</v>
      </c>
      <c r="M45" s="250">
        <f>G45*(1+L45/100)</f>
        <v>0</v>
      </c>
      <c r="N45" s="250">
        <v>0</v>
      </c>
      <c r="O45" s="250">
        <f>ROUND(E45*N45,2)</f>
        <v>0</v>
      </c>
      <c r="P45" s="250">
        <v>0</v>
      </c>
      <c r="Q45" s="250">
        <f>ROUND(E45*P45,2)</f>
        <v>0</v>
      </c>
      <c r="R45" s="250" t="s">
        <v>230</v>
      </c>
      <c r="S45" s="250" t="s">
        <v>178</v>
      </c>
      <c r="T45" s="251" t="s">
        <v>178</v>
      </c>
      <c r="U45" s="224">
        <v>1.6</v>
      </c>
      <c r="V45" s="224">
        <f>ROUND(E45*U45,2)</f>
        <v>3.2</v>
      </c>
      <c r="W45" s="224"/>
      <c r="X45" s="224" t="s">
        <v>179</v>
      </c>
      <c r="Y45" s="213"/>
      <c r="Z45" s="213"/>
      <c r="AA45" s="213"/>
      <c r="AB45" s="213"/>
      <c r="AC45" s="213"/>
      <c r="AD45" s="213"/>
      <c r="AE45" s="213"/>
      <c r="AF45" s="213"/>
      <c r="AG45" s="213" t="s">
        <v>180</v>
      </c>
      <c r="AH45" s="213"/>
      <c r="AI45" s="213"/>
      <c r="AJ45" s="213"/>
      <c r="AK45" s="213"/>
      <c r="AL45" s="213"/>
      <c r="AM45" s="213"/>
      <c r="AN45" s="213"/>
      <c r="AO45" s="213"/>
      <c r="AP45" s="213"/>
      <c r="AQ45" s="213"/>
      <c r="AR45" s="213"/>
      <c r="AS45" s="213"/>
      <c r="AT45" s="213"/>
      <c r="AU45" s="213"/>
      <c r="AV45" s="213"/>
      <c r="AW45" s="213"/>
      <c r="AX45" s="213"/>
      <c r="AY45" s="213"/>
      <c r="AZ45" s="213"/>
      <c r="BA45" s="213"/>
      <c r="BB45" s="213"/>
      <c r="BC45" s="213"/>
      <c r="BD45" s="213"/>
      <c r="BE45" s="213"/>
      <c r="BF45" s="213"/>
      <c r="BG45" s="213"/>
      <c r="BH45" s="213"/>
    </row>
    <row r="46" spans="1:60" ht="33.75" outlineLevel="1" x14ac:dyDescent="0.2">
      <c r="A46" s="245">
        <v>13</v>
      </c>
      <c r="B46" s="246" t="s">
        <v>231</v>
      </c>
      <c r="C46" s="260" t="s">
        <v>232</v>
      </c>
      <c r="D46" s="247" t="s">
        <v>233</v>
      </c>
      <c r="E46" s="248">
        <v>10</v>
      </c>
      <c r="F46" s="249"/>
      <c r="G46" s="250">
        <f>ROUND(E46*F46,2)</f>
        <v>0</v>
      </c>
      <c r="H46" s="249"/>
      <c r="I46" s="250">
        <f>ROUND(E46*H46,2)</f>
        <v>0</v>
      </c>
      <c r="J46" s="249"/>
      <c r="K46" s="250">
        <f>ROUND(E46*J46,2)</f>
        <v>0</v>
      </c>
      <c r="L46" s="250">
        <v>21</v>
      </c>
      <c r="M46" s="250">
        <f>G46*(1+L46/100)</f>
        <v>0</v>
      </c>
      <c r="N46" s="250">
        <v>0</v>
      </c>
      <c r="O46" s="250">
        <f>ROUND(E46*N46,2)</f>
        <v>0</v>
      </c>
      <c r="P46" s="250">
        <v>0</v>
      </c>
      <c r="Q46" s="250">
        <f>ROUND(E46*P46,2)</f>
        <v>0</v>
      </c>
      <c r="R46" s="250" t="s">
        <v>230</v>
      </c>
      <c r="S46" s="250" t="s">
        <v>178</v>
      </c>
      <c r="T46" s="251" t="s">
        <v>178</v>
      </c>
      <c r="U46" s="224">
        <v>0</v>
      </c>
      <c r="V46" s="224">
        <f>ROUND(E46*U46,2)</f>
        <v>0</v>
      </c>
      <c r="W46" s="224"/>
      <c r="X46" s="224" t="s">
        <v>179</v>
      </c>
      <c r="Y46" s="213"/>
      <c r="Z46" s="213"/>
      <c r="AA46" s="213"/>
      <c r="AB46" s="213"/>
      <c r="AC46" s="213"/>
      <c r="AD46" s="213"/>
      <c r="AE46" s="213"/>
      <c r="AF46" s="213"/>
      <c r="AG46" s="213" t="s">
        <v>180</v>
      </c>
      <c r="AH46" s="213"/>
      <c r="AI46" s="213"/>
      <c r="AJ46" s="213"/>
      <c r="AK46" s="213"/>
      <c r="AL46" s="213"/>
      <c r="AM46" s="213"/>
      <c r="AN46" s="213"/>
      <c r="AO46" s="213"/>
      <c r="AP46" s="213"/>
      <c r="AQ46" s="213"/>
      <c r="AR46" s="213"/>
      <c r="AS46" s="213"/>
      <c r="AT46" s="213"/>
      <c r="AU46" s="213"/>
      <c r="AV46" s="213"/>
      <c r="AW46" s="213"/>
      <c r="AX46" s="213"/>
      <c r="AY46" s="213"/>
      <c r="AZ46" s="213"/>
      <c r="BA46" s="213"/>
      <c r="BB46" s="213"/>
      <c r="BC46" s="213"/>
      <c r="BD46" s="213"/>
      <c r="BE46" s="213"/>
      <c r="BF46" s="213"/>
      <c r="BG46" s="213"/>
      <c r="BH46" s="213"/>
    </row>
    <row r="47" spans="1:60" ht="22.5" outlineLevel="1" x14ac:dyDescent="0.2">
      <c r="A47" s="245">
        <v>14</v>
      </c>
      <c r="B47" s="246" t="s">
        <v>234</v>
      </c>
      <c r="C47" s="260" t="s">
        <v>235</v>
      </c>
      <c r="D47" s="247" t="s">
        <v>229</v>
      </c>
      <c r="E47" s="248">
        <v>2</v>
      </c>
      <c r="F47" s="249"/>
      <c r="G47" s="250">
        <f>ROUND(E47*F47,2)</f>
        <v>0</v>
      </c>
      <c r="H47" s="249"/>
      <c r="I47" s="250">
        <f>ROUND(E47*H47,2)</f>
        <v>0</v>
      </c>
      <c r="J47" s="249"/>
      <c r="K47" s="250">
        <f>ROUND(E47*J47,2)</f>
        <v>0</v>
      </c>
      <c r="L47" s="250">
        <v>21</v>
      </c>
      <c r="M47" s="250">
        <f>G47*(1+L47/100)</f>
        <v>0</v>
      </c>
      <c r="N47" s="250">
        <v>0</v>
      </c>
      <c r="O47" s="250">
        <f>ROUND(E47*N47,2)</f>
        <v>0</v>
      </c>
      <c r="P47" s="250">
        <v>0</v>
      </c>
      <c r="Q47" s="250">
        <f>ROUND(E47*P47,2)</f>
        <v>0</v>
      </c>
      <c r="R47" s="250" t="s">
        <v>230</v>
      </c>
      <c r="S47" s="250" t="s">
        <v>178</v>
      </c>
      <c r="T47" s="251" t="s">
        <v>178</v>
      </c>
      <c r="U47" s="224">
        <v>1.1499999999999999</v>
      </c>
      <c r="V47" s="224">
        <f>ROUND(E47*U47,2)</f>
        <v>2.2999999999999998</v>
      </c>
      <c r="W47" s="224"/>
      <c r="X47" s="224" t="s">
        <v>179</v>
      </c>
      <c r="Y47" s="213"/>
      <c r="Z47" s="213"/>
      <c r="AA47" s="213"/>
      <c r="AB47" s="213"/>
      <c r="AC47" s="213"/>
      <c r="AD47" s="213"/>
      <c r="AE47" s="213"/>
      <c r="AF47" s="213"/>
      <c r="AG47" s="213" t="s">
        <v>180</v>
      </c>
      <c r="AH47" s="213"/>
      <c r="AI47" s="213"/>
      <c r="AJ47" s="213"/>
      <c r="AK47" s="213"/>
      <c r="AL47" s="213"/>
      <c r="AM47" s="213"/>
      <c r="AN47" s="213"/>
      <c r="AO47" s="213"/>
      <c r="AP47" s="213"/>
      <c r="AQ47" s="213"/>
      <c r="AR47" s="213"/>
      <c r="AS47" s="213"/>
      <c r="AT47" s="213"/>
      <c r="AU47" s="213"/>
      <c r="AV47" s="213"/>
      <c r="AW47" s="213"/>
      <c r="AX47" s="213"/>
      <c r="AY47" s="213"/>
      <c r="AZ47" s="213"/>
      <c r="BA47" s="213"/>
      <c r="BB47" s="213"/>
      <c r="BC47" s="213"/>
      <c r="BD47" s="213"/>
      <c r="BE47" s="213"/>
      <c r="BF47" s="213"/>
      <c r="BG47" s="213"/>
      <c r="BH47" s="213"/>
    </row>
    <row r="48" spans="1:60" x14ac:dyDescent="0.2">
      <c r="A48" s="229" t="s">
        <v>172</v>
      </c>
      <c r="B48" s="230" t="s">
        <v>130</v>
      </c>
      <c r="C48" s="255" t="s">
        <v>131</v>
      </c>
      <c r="D48" s="231"/>
      <c r="E48" s="232"/>
      <c r="F48" s="233"/>
      <c r="G48" s="233">
        <f>SUMIF(AG49:AG54,"&lt;&gt;NOR",G49:G54)</f>
        <v>0</v>
      </c>
      <c r="H48" s="233"/>
      <c r="I48" s="233">
        <f>SUM(I49:I54)</f>
        <v>0</v>
      </c>
      <c r="J48" s="233"/>
      <c r="K48" s="233">
        <f>SUM(K49:K54)</f>
        <v>0</v>
      </c>
      <c r="L48" s="233"/>
      <c r="M48" s="233">
        <f>SUM(M49:M54)</f>
        <v>0</v>
      </c>
      <c r="N48" s="233"/>
      <c r="O48" s="233">
        <f>SUM(O49:O54)</f>
        <v>0.01</v>
      </c>
      <c r="P48" s="233"/>
      <c r="Q48" s="233">
        <f>SUM(Q49:Q54)</f>
        <v>21.92</v>
      </c>
      <c r="R48" s="233"/>
      <c r="S48" s="233"/>
      <c r="T48" s="234"/>
      <c r="U48" s="228"/>
      <c r="V48" s="228">
        <f>SUM(V49:V54)</f>
        <v>127</v>
      </c>
      <c r="W48" s="228"/>
      <c r="X48" s="228"/>
      <c r="AG48" t="s">
        <v>173</v>
      </c>
    </row>
    <row r="49" spans="1:60" outlineLevel="1" x14ac:dyDescent="0.2">
      <c r="A49" s="235">
        <v>15</v>
      </c>
      <c r="B49" s="236" t="s">
        <v>236</v>
      </c>
      <c r="C49" s="256" t="s">
        <v>237</v>
      </c>
      <c r="D49" s="237" t="s">
        <v>205</v>
      </c>
      <c r="E49" s="238">
        <v>8.7105599999999992</v>
      </c>
      <c r="F49" s="239"/>
      <c r="G49" s="240">
        <f>ROUND(E49*F49,2)</f>
        <v>0</v>
      </c>
      <c r="H49" s="239"/>
      <c r="I49" s="240">
        <f>ROUND(E49*H49,2)</f>
        <v>0</v>
      </c>
      <c r="J49" s="239"/>
      <c r="K49" s="240">
        <f>ROUND(E49*J49,2)</f>
        <v>0</v>
      </c>
      <c r="L49" s="240">
        <v>21</v>
      </c>
      <c r="M49" s="240">
        <f>G49*(1+L49/100)</f>
        <v>0</v>
      </c>
      <c r="N49" s="240">
        <v>1.47E-3</v>
      </c>
      <c r="O49" s="240">
        <f>ROUND(E49*N49,2)</f>
        <v>0.01</v>
      </c>
      <c r="P49" s="240">
        <v>2.2000000000000002</v>
      </c>
      <c r="Q49" s="240">
        <f>ROUND(E49*P49,2)</f>
        <v>19.16</v>
      </c>
      <c r="R49" s="240" t="s">
        <v>238</v>
      </c>
      <c r="S49" s="240" t="s">
        <v>178</v>
      </c>
      <c r="T49" s="241" t="s">
        <v>178</v>
      </c>
      <c r="U49" s="224">
        <v>4.9960000000000004</v>
      </c>
      <c r="V49" s="224">
        <f>ROUND(E49*U49,2)</f>
        <v>43.52</v>
      </c>
      <c r="W49" s="224"/>
      <c r="X49" s="224" t="s">
        <v>179</v>
      </c>
      <c r="Y49" s="213"/>
      <c r="Z49" s="213"/>
      <c r="AA49" s="213"/>
      <c r="AB49" s="213"/>
      <c r="AC49" s="213"/>
      <c r="AD49" s="213"/>
      <c r="AE49" s="213"/>
      <c r="AF49" s="213"/>
      <c r="AG49" s="213" t="s">
        <v>180</v>
      </c>
      <c r="AH49" s="213"/>
      <c r="AI49" s="213"/>
      <c r="AJ49" s="213"/>
      <c r="AK49" s="213"/>
      <c r="AL49" s="213"/>
      <c r="AM49" s="213"/>
      <c r="AN49" s="213"/>
      <c r="AO49" s="213"/>
      <c r="AP49" s="213"/>
      <c r="AQ49" s="213"/>
      <c r="AR49" s="213"/>
      <c r="AS49" s="213"/>
      <c r="AT49" s="213"/>
      <c r="AU49" s="213"/>
      <c r="AV49" s="213"/>
      <c r="AW49" s="213"/>
      <c r="AX49" s="213"/>
      <c r="AY49" s="213"/>
      <c r="AZ49" s="213"/>
      <c r="BA49" s="213"/>
      <c r="BB49" s="213"/>
      <c r="BC49" s="213"/>
      <c r="BD49" s="213"/>
      <c r="BE49" s="213"/>
      <c r="BF49" s="213"/>
      <c r="BG49" s="213"/>
      <c r="BH49" s="213"/>
    </row>
    <row r="50" spans="1:60" ht="22.5" outlineLevel="1" x14ac:dyDescent="0.2">
      <c r="A50" s="221"/>
      <c r="B50" s="222"/>
      <c r="C50" s="257" t="s">
        <v>239</v>
      </c>
      <c r="D50" s="242"/>
      <c r="E50" s="242"/>
      <c r="F50" s="242"/>
      <c r="G50" s="242"/>
      <c r="H50" s="224"/>
      <c r="I50" s="224"/>
      <c r="J50" s="224"/>
      <c r="K50" s="224"/>
      <c r="L50" s="224"/>
      <c r="M50" s="224"/>
      <c r="N50" s="224"/>
      <c r="O50" s="224"/>
      <c r="P50" s="224"/>
      <c r="Q50" s="224"/>
      <c r="R50" s="224"/>
      <c r="S50" s="224"/>
      <c r="T50" s="224"/>
      <c r="U50" s="224"/>
      <c r="V50" s="224"/>
      <c r="W50" s="224"/>
      <c r="X50" s="224"/>
      <c r="Y50" s="213"/>
      <c r="Z50" s="213"/>
      <c r="AA50" s="213"/>
      <c r="AB50" s="213"/>
      <c r="AC50" s="213"/>
      <c r="AD50" s="213"/>
      <c r="AE50" s="213"/>
      <c r="AF50" s="213"/>
      <c r="AG50" s="213" t="s">
        <v>182</v>
      </c>
      <c r="AH50" s="213"/>
      <c r="AI50" s="213"/>
      <c r="AJ50" s="213"/>
      <c r="AK50" s="213"/>
      <c r="AL50" s="213"/>
      <c r="AM50" s="213"/>
      <c r="AN50" s="213"/>
      <c r="AO50" s="213"/>
      <c r="AP50" s="213"/>
      <c r="AQ50" s="213"/>
      <c r="AR50" s="213"/>
      <c r="AS50" s="213"/>
      <c r="AT50" s="213"/>
      <c r="AU50" s="213"/>
      <c r="AV50" s="213"/>
      <c r="AW50" s="213"/>
      <c r="AX50" s="213"/>
      <c r="AY50" s="213"/>
      <c r="AZ50" s="213"/>
      <c r="BA50" s="243" t="str">
        <f>C50</f>
        <v>nebo vybourání otvorů průřezové plochy přes 4 m2 ve zdivu z betonu prostého, včetně pomocného lešení o výšce podlahy do 1900 mm a pro zatížení do 1,5 kPa  (150 kg/m2),</v>
      </c>
      <c r="BB50" s="213"/>
      <c r="BC50" s="213"/>
      <c r="BD50" s="213"/>
      <c r="BE50" s="213"/>
      <c r="BF50" s="213"/>
      <c r="BG50" s="213"/>
      <c r="BH50" s="213"/>
    </row>
    <row r="51" spans="1:60" outlineLevel="1" x14ac:dyDescent="0.2">
      <c r="A51" s="221"/>
      <c r="B51" s="222"/>
      <c r="C51" s="258" t="s">
        <v>240</v>
      </c>
      <c r="D51" s="226"/>
      <c r="E51" s="227">
        <v>8.7105599999999992</v>
      </c>
      <c r="F51" s="224"/>
      <c r="G51" s="224"/>
      <c r="H51" s="224"/>
      <c r="I51" s="224"/>
      <c r="J51" s="224"/>
      <c r="K51" s="224"/>
      <c r="L51" s="224"/>
      <c r="M51" s="224"/>
      <c r="N51" s="224"/>
      <c r="O51" s="224"/>
      <c r="P51" s="224"/>
      <c r="Q51" s="224"/>
      <c r="R51" s="224"/>
      <c r="S51" s="224"/>
      <c r="T51" s="224"/>
      <c r="U51" s="224"/>
      <c r="V51" s="224"/>
      <c r="W51" s="224"/>
      <c r="X51" s="224"/>
      <c r="Y51" s="213"/>
      <c r="Z51" s="213"/>
      <c r="AA51" s="213"/>
      <c r="AB51" s="213"/>
      <c r="AC51" s="213"/>
      <c r="AD51" s="213"/>
      <c r="AE51" s="213"/>
      <c r="AF51" s="213"/>
      <c r="AG51" s="213" t="s">
        <v>184</v>
      </c>
      <c r="AH51" s="213">
        <v>0</v>
      </c>
      <c r="AI51" s="213"/>
      <c r="AJ51" s="213"/>
      <c r="AK51" s="213"/>
      <c r="AL51" s="213"/>
      <c r="AM51" s="213"/>
      <c r="AN51" s="213"/>
      <c r="AO51" s="213"/>
      <c r="AP51" s="213"/>
      <c r="AQ51" s="213"/>
      <c r="AR51" s="213"/>
      <c r="AS51" s="213"/>
      <c r="AT51" s="213"/>
      <c r="AU51" s="213"/>
      <c r="AV51" s="213"/>
      <c r="AW51" s="213"/>
      <c r="AX51" s="213"/>
      <c r="AY51" s="213"/>
      <c r="AZ51" s="213"/>
      <c r="BA51" s="213"/>
      <c r="BB51" s="213"/>
      <c r="BC51" s="213"/>
      <c r="BD51" s="213"/>
      <c r="BE51" s="213"/>
      <c r="BF51" s="213"/>
      <c r="BG51" s="213"/>
      <c r="BH51" s="213"/>
    </row>
    <row r="52" spans="1:60" outlineLevel="1" x14ac:dyDescent="0.2">
      <c r="A52" s="235">
        <v>16</v>
      </c>
      <c r="B52" s="236" t="s">
        <v>241</v>
      </c>
      <c r="C52" s="256" t="s">
        <v>242</v>
      </c>
      <c r="D52" s="237" t="s">
        <v>176</v>
      </c>
      <c r="E52" s="238">
        <v>72.587999999999994</v>
      </c>
      <c r="F52" s="239"/>
      <c r="G52" s="240">
        <f>ROUND(E52*F52,2)</f>
        <v>0</v>
      </c>
      <c r="H52" s="239"/>
      <c r="I52" s="240">
        <f>ROUND(E52*H52,2)</f>
        <v>0</v>
      </c>
      <c r="J52" s="239"/>
      <c r="K52" s="240">
        <f>ROUND(E52*J52,2)</f>
        <v>0</v>
      </c>
      <c r="L52" s="240">
        <v>21</v>
      </c>
      <c r="M52" s="240">
        <f>G52*(1+L52/100)</f>
        <v>0</v>
      </c>
      <c r="N52" s="240">
        <v>0</v>
      </c>
      <c r="O52" s="240">
        <f>ROUND(E52*N52,2)</f>
        <v>0</v>
      </c>
      <c r="P52" s="240">
        <v>3.7999999999999999E-2</v>
      </c>
      <c r="Q52" s="240">
        <f>ROUND(E52*P52,2)</f>
        <v>2.76</v>
      </c>
      <c r="R52" s="240" t="s">
        <v>238</v>
      </c>
      <c r="S52" s="240" t="s">
        <v>178</v>
      </c>
      <c r="T52" s="241" t="s">
        <v>178</v>
      </c>
      <c r="U52" s="224">
        <v>1.1499999999999999</v>
      </c>
      <c r="V52" s="224">
        <f>ROUND(E52*U52,2)</f>
        <v>83.48</v>
      </c>
      <c r="W52" s="224"/>
      <c r="X52" s="224" t="s">
        <v>179</v>
      </c>
      <c r="Y52" s="213"/>
      <c r="Z52" s="213"/>
      <c r="AA52" s="213"/>
      <c r="AB52" s="213"/>
      <c r="AC52" s="213"/>
      <c r="AD52" s="213"/>
      <c r="AE52" s="213"/>
      <c r="AF52" s="213"/>
      <c r="AG52" s="213" t="s">
        <v>180</v>
      </c>
      <c r="AH52" s="213"/>
      <c r="AI52" s="213"/>
      <c r="AJ52" s="213"/>
      <c r="AK52" s="213"/>
      <c r="AL52" s="213"/>
      <c r="AM52" s="213"/>
      <c r="AN52" s="213"/>
      <c r="AO52" s="213"/>
      <c r="AP52" s="213"/>
      <c r="AQ52" s="213"/>
      <c r="AR52" s="213"/>
      <c r="AS52" s="213"/>
      <c r="AT52" s="213"/>
      <c r="AU52" s="213"/>
      <c r="AV52" s="213"/>
      <c r="AW52" s="213"/>
      <c r="AX52" s="213"/>
      <c r="AY52" s="213"/>
      <c r="AZ52" s="213"/>
      <c r="BA52" s="213"/>
      <c r="BB52" s="213"/>
      <c r="BC52" s="213"/>
      <c r="BD52" s="213"/>
      <c r="BE52" s="213"/>
      <c r="BF52" s="213"/>
      <c r="BG52" s="213"/>
      <c r="BH52" s="213"/>
    </row>
    <row r="53" spans="1:60" outlineLevel="1" x14ac:dyDescent="0.2">
      <c r="A53" s="221"/>
      <c r="B53" s="222"/>
      <c r="C53" s="257" t="s">
        <v>243</v>
      </c>
      <c r="D53" s="242"/>
      <c r="E53" s="242"/>
      <c r="F53" s="242"/>
      <c r="G53" s="242"/>
      <c r="H53" s="224"/>
      <c r="I53" s="224"/>
      <c r="J53" s="224"/>
      <c r="K53" s="224"/>
      <c r="L53" s="224"/>
      <c r="M53" s="224"/>
      <c r="N53" s="224"/>
      <c r="O53" s="224"/>
      <c r="P53" s="224"/>
      <c r="Q53" s="224"/>
      <c r="R53" s="224"/>
      <c r="S53" s="224"/>
      <c r="T53" s="224"/>
      <c r="U53" s="224"/>
      <c r="V53" s="224"/>
      <c r="W53" s="224"/>
      <c r="X53" s="224"/>
      <c r="Y53" s="213"/>
      <c r="Z53" s="213"/>
      <c r="AA53" s="213"/>
      <c r="AB53" s="213"/>
      <c r="AC53" s="213"/>
      <c r="AD53" s="213"/>
      <c r="AE53" s="213"/>
      <c r="AF53" s="213"/>
      <c r="AG53" s="213" t="s">
        <v>182</v>
      </c>
      <c r="AH53" s="213"/>
      <c r="AI53" s="213"/>
      <c r="AJ53" s="213"/>
      <c r="AK53" s="213"/>
      <c r="AL53" s="213"/>
      <c r="AM53" s="213"/>
      <c r="AN53" s="213"/>
      <c r="AO53" s="213"/>
      <c r="AP53" s="213"/>
      <c r="AQ53" s="213"/>
      <c r="AR53" s="213"/>
      <c r="AS53" s="213"/>
      <c r="AT53" s="213"/>
      <c r="AU53" s="213"/>
      <c r="AV53" s="213"/>
      <c r="AW53" s="213"/>
      <c r="AX53" s="213"/>
      <c r="AY53" s="213"/>
      <c r="AZ53" s="213"/>
      <c r="BA53" s="213"/>
      <c r="BB53" s="213"/>
      <c r="BC53" s="213"/>
      <c r="BD53" s="213"/>
      <c r="BE53" s="213"/>
      <c r="BF53" s="213"/>
      <c r="BG53" s="213"/>
      <c r="BH53" s="213"/>
    </row>
    <row r="54" spans="1:60" outlineLevel="1" x14ac:dyDescent="0.2">
      <c r="A54" s="221"/>
      <c r="B54" s="222"/>
      <c r="C54" s="258" t="s">
        <v>244</v>
      </c>
      <c r="D54" s="226"/>
      <c r="E54" s="227">
        <v>72.587999999999994</v>
      </c>
      <c r="F54" s="224"/>
      <c r="G54" s="224"/>
      <c r="H54" s="224"/>
      <c r="I54" s="224"/>
      <c r="J54" s="224"/>
      <c r="K54" s="224"/>
      <c r="L54" s="224"/>
      <c r="M54" s="224"/>
      <c r="N54" s="224"/>
      <c r="O54" s="224"/>
      <c r="P54" s="224"/>
      <c r="Q54" s="224"/>
      <c r="R54" s="224"/>
      <c r="S54" s="224"/>
      <c r="T54" s="224"/>
      <c r="U54" s="224"/>
      <c r="V54" s="224"/>
      <c r="W54" s="224"/>
      <c r="X54" s="224"/>
      <c r="Y54" s="213"/>
      <c r="Z54" s="213"/>
      <c r="AA54" s="213"/>
      <c r="AB54" s="213"/>
      <c r="AC54" s="213"/>
      <c r="AD54" s="213"/>
      <c r="AE54" s="213"/>
      <c r="AF54" s="213"/>
      <c r="AG54" s="213" t="s">
        <v>184</v>
      </c>
      <c r="AH54" s="213">
        <v>0</v>
      </c>
      <c r="AI54" s="213"/>
      <c r="AJ54" s="213"/>
      <c r="AK54" s="213"/>
      <c r="AL54" s="213"/>
      <c r="AM54" s="213"/>
      <c r="AN54" s="213"/>
      <c r="AO54" s="213"/>
      <c r="AP54" s="213"/>
      <c r="AQ54" s="213"/>
      <c r="AR54" s="213"/>
      <c r="AS54" s="213"/>
      <c r="AT54" s="213"/>
      <c r="AU54" s="213"/>
      <c r="AV54" s="213"/>
      <c r="AW54" s="213"/>
      <c r="AX54" s="213"/>
      <c r="AY54" s="213"/>
      <c r="AZ54" s="213"/>
      <c r="BA54" s="213"/>
      <c r="BB54" s="213"/>
      <c r="BC54" s="213"/>
      <c r="BD54" s="213"/>
      <c r="BE54" s="213"/>
      <c r="BF54" s="213"/>
      <c r="BG54" s="213"/>
      <c r="BH54" s="213"/>
    </row>
    <row r="55" spans="1:60" x14ac:dyDescent="0.2">
      <c r="A55" s="229" t="s">
        <v>172</v>
      </c>
      <c r="B55" s="230" t="s">
        <v>132</v>
      </c>
      <c r="C55" s="255" t="s">
        <v>133</v>
      </c>
      <c r="D55" s="231"/>
      <c r="E55" s="232"/>
      <c r="F55" s="233"/>
      <c r="G55" s="233">
        <f>SUMIF(AG56:AG58,"&lt;&gt;NOR",G56:G58)</f>
        <v>0</v>
      </c>
      <c r="H55" s="233"/>
      <c r="I55" s="233">
        <f>SUM(I56:I58)</f>
        <v>0</v>
      </c>
      <c r="J55" s="233"/>
      <c r="K55" s="233">
        <f>SUM(K56:K58)</f>
        <v>0</v>
      </c>
      <c r="L55" s="233"/>
      <c r="M55" s="233">
        <f>SUM(M56:M58)</f>
        <v>0</v>
      </c>
      <c r="N55" s="233"/>
      <c r="O55" s="233">
        <f>SUM(O56:O58)</f>
        <v>0</v>
      </c>
      <c r="P55" s="233"/>
      <c r="Q55" s="233">
        <f>SUM(Q56:Q58)</f>
        <v>0</v>
      </c>
      <c r="R55" s="233"/>
      <c r="S55" s="233"/>
      <c r="T55" s="234"/>
      <c r="U55" s="228"/>
      <c r="V55" s="228">
        <f>SUM(V56:V58)</f>
        <v>3.44</v>
      </c>
      <c r="W55" s="228"/>
      <c r="X55" s="228"/>
      <c r="AG55" t="s">
        <v>173</v>
      </c>
    </row>
    <row r="56" spans="1:60" ht="22.5" outlineLevel="1" x14ac:dyDescent="0.2">
      <c r="A56" s="235">
        <v>17</v>
      </c>
      <c r="B56" s="236" t="s">
        <v>245</v>
      </c>
      <c r="C56" s="256" t="s">
        <v>246</v>
      </c>
      <c r="D56" s="237" t="s">
        <v>176</v>
      </c>
      <c r="E56" s="238">
        <v>29.88</v>
      </c>
      <c r="F56" s="239"/>
      <c r="G56" s="240">
        <f>ROUND(E56*F56,2)</f>
        <v>0</v>
      </c>
      <c r="H56" s="239"/>
      <c r="I56" s="240">
        <f>ROUND(E56*H56,2)</f>
        <v>0</v>
      </c>
      <c r="J56" s="239"/>
      <c r="K56" s="240">
        <f>ROUND(E56*J56,2)</f>
        <v>0</v>
      </c>
      <c r="L56" s="240">
        <v>21</v>
      </c>
      <c r="M56" s="240">
        <f>G56*(1+L56/100)</f>
        <v>0</v>
      </c>
      <c r="N56" s="240">
        <v>0</v>
      </c>
      <c r="O56" s="240">
        <f>ROUND(E56*N56,2)</f>
        <v>0</v>
      </c>
      <c r="P56" s="240">
        <v>0</v>
      </c>
      <c r="Q56" s="240">
        <f>ROUND(E56*P56,2)</f>
        <v>0</v>
      </c>
      <c r="R56" s="240" t="s">
        <v>177</v>
      </c>
      <c r="S56" s="240" t="s">
        <v>178</v>
      </c>
      <c r="T56" s="241" t="s">
        <v>178</v>
      </c>
      <c r="U56" s="224">
        <v>0.115</v>
      </c>
      <c r="V56" s="224">
        <f>ROUND(E56*U56,2)</f>
        <v>3.44</v>
      </c>
      <c r="W56" s="224"/>
      <c r="X56" s="224" t="s">
        <v>179</v>
      </c>
      <c r="Y56" s="213"/>
      <c r="Z56" s="213"/>
      <c r="AA56" s="213"/>
      <c r="AB56" s="213"/>
      <c r="AC56" s="213"/>
      <c r="AD56" s="213"/>
      <c r="AE56" s="213"/>
      <c r="AF56" s="213"/>
      <c r="AG56" s="213" t="s">
        <v>180</v>
      </c>
      <c r="AH56" s="213"/>
      <c r="AI56" s="213"/>
      <c r="AJ56" s="213"/>
      <c r="AK56" s="213"/>
      <c r="AL56" s="213"/>
      <c r="AM56" s="213"/>
      <c r="AN56" s="213"/>
      <c r="AO56" s="213"/>
      <c r="AP56" s="213"/>
      <c r="AQ56" s="213"/>
      <c r="AR56" s="213"/>
      <c r="AS56" s="213"/>
      <c r="AT56" s="213"/>
      <c r="AU56" s="213"/>
      <c r="AV56" s="213"/>
      <c r="AW56" s="213"/>
      <c r="AX56" s="213"/>
      <c r="AY56" s="213"/>
      <c r="AZ56" s="213"/>
      <c r="BA56" s="213"/>
      <c r="BB56" s="213"/>
      <c r="BC56" s="213"/>
      <c r="BD56" s="213"/>
      <c r="BE56" s="213"/>
      <c r="BF56" s="213"/>
      <c r="BG56" s="213"/>
      <c r="BH56" s="213"/>
    </row>
    <row r="57" spans="1:60" ht="22.5" outlineLevel="1" x14ac:dyDescent="0.2">
      <c r="A57" s="221"/>
      <c r="B57" s="222"/>
      <c r="C57" s="257" t="s">
        <v>247</v>
      </c>
      <c r="D57" s="242"/>
      <c r="E57" s="242"/>
      <c r="F57" s="242"/>
      <c r="G57" s="242"/>
      <c r="H57" s="224"/>
      <c r="I57" s="224"/>
      <c r="J57" s="224"/>
      <c r="K57" s="224"/>
      <c r="L57" s="224"/>
      <c r="M57" s="224"/>
      <c r="N57" s="224"/>
      <c r="O57" s="224"/>
      <c r="P57" s="224"/>
      <c r="Q57" s="224"/>
      <c r="R57" s="224"/>
      <c r="S57" s="224"/>
      <c r="T57" s="224"/>
      <c r="U57" s="224"/>
      <c r="V57" s="224"/>
      <c r="W57" s="224"/>
      <c r="X57" s="224"/>
      <c r="Y57" s="213"/>
      <c r="Z57" s="213"/>
      <c r="AA57" s="213"/>
      <c r="AB57" s="213"/>
      <c r="AC57" s="213"/>
      <c r="AD57" s="213"/>
      <c r="AE57" s="213"/>
      <c r="AF57" s="213"/>
      <c r="AG57" s="213" t="s">
        <v>182</v>
      </c>
      <c r="AH57" s="213"/>
      <c r="AI57" s="213"/>
      <c r="AJ57" s="213"/>
      <c r="AK57" s="213"/>
      <c r="AL57" s="213"/>
      <c r="AM57" s="213"/>
      <c r="AN57" s="213"/>
      <c r="AO57" s="213"/>
      <c r="AP57" s="213"/>
      <c r="AQ57" s="213"/>
      <c r="AR57" s="213"/>
      <c r="AS57" s="213"/>
      <c r="AT57" s="213"/>
      <c r="AU57" s="213"/>
      <c r="AV57" s="213"/>
      <c r="AW57" s="213"/>
      <c r="AX57" s="213"/>
      <c r="AY57" s="213"/>
      <c r="AZ57" s="213"/>
      <c r="BA57" s="243" t="str">
        <f>C57</f>
        <v>krajníků, desek nebo panelů od spojovacího materiálu s odklizením a uložením očištěných hmot a spojovacího materiálu na skládku na vzdálenost do 10 m</v>
      </c>
      <c r="BB57" s="213"/>
      <c r="BC57" s="213"/>
      <c r="BD57" s="213"/>
      <c r="BE57" s="213"/>
      <c r="BF57" s="213"/>
      <c r="BG57" s="213"/>
      <c r="BH57" s="213"/>
    </row>
    <row r="58" spans="1:60" outlineLevel="1" x14ac:dyDescent="0.2">
      <c r="A58" s="221"/>
      <c r="B58" s="222"/>
      <c r="C58" s="258" t="s">
        <v>183</v>
      </c>
      <c r="D58" s="226"/>
      <c r="E58" s="227">
        <v>29.88</v>
      </c>
      <c r="F58" s="224"/>
      <c r="G58" s="224"/>
      <c r="H58" s="224"/>
      <c r="I58" s="224"/>
      <c r="J58" s="224"/>
      <c r="K58" s="224"/>
      <c r="L58" s="224"/>
      <c r="M58" s="224"/>
      <c r="N58" s="224"/>
      <c r="O58" s="224"/>
      <c r="P58" s="224"/>
      <c r="Q58" s="224"/>
      <c r="R58" s="224"/>
      <c r="S58" s="224"/>
      <c r="T58" s="224"/>
      <c r="U58" s="224"/>
      <c r="V58" s="224"/>
      <c r="W58" s="224"/>
      <c r="X58" s="224"/>
      <c r="Y58" s="213"/>
      <c r="Z58" s="213"/>
      <c r="AA58" s="213"/>
      <c r="AB58" s="213"/>
      <c r="AC58" s="213"/>
      <c r="AD58" s="213"/>
      <c r="AE58" s="213"/>
      <c r="AF58" s="213"/>
      <c r="AG58" s="213" t="s">
        <v>184</v>
      </c>
      <c r="AH58" s="213">
        <v>0</v>
      </c>
      <c r="AI58" s="213"/>
      <c r="AJ58" s="213"/>
      <c r="AK58" s="213"/>
      <c r="AL58" s="213"/>
      <c r="AM58" s="213"/>
      <c r="AN58" s="213"/>
      <c r="AO58" s="213"/>
      <c r="AP58" s="213"/>
      <c r="AQ58" s="213"/>
      <c r="AR58" s="213"/>
      <c r="AS58" s="213"/>
      <c r="AT58" s="213"/>
      <c r="AU58" s="213"/>
      <c r="AV58" s="213"/>
      <c r="AW58" s="213"/>
      <c r="AX58" s="213"/>
      <c r="AY58" s="213"/>
      <c r="AZ58" s="213"/>
      <c r="BA58" s="213"/>
      <c r="BB58" s="213"/>
      <c r="BC58" s="213"/>
      <c r="BD58" s="213"/>
      <c r="BE58" s="213"/>
      <c r="BF58" s="213"/>
      <c r="BG58" s="213"/>
      <c r="BH58" s="213"/>
    </row>
    <row r="59" spans="1:60" x14ac:dyDescent="0.2">
      <c r="A59" s="229" t="s">
        <v>172</v>
      </c>
      <c r="B59" s="230" t="s">
        <v>134</v>
      </c>
      <c r="C59" s="255" t="s">
        <v>135</v>
      </c>
      <c r="D59" s="231"/>
      <c r="E59" s="232"/>
      <c r="F59" s="233"/>
      <c r="G59" s="233">
        <f>SUMIF(AG60:AG61,"&lt;&gt;NOR",G60:G61)</f>
        <v>0</v>
      </c>
      <c r="H59" s="233"/>
      <c r="I59" s="233">
        <f>SUM(I60:I61)</f>
        <v>0</v>
      </c>
      <c r="J59" s="233"/>
      <c r="K59" s="233">
        <f>SUM(K60:K61)</f>
        <v>0</v>
      </c>
      <c r="L59" s="233"/>
      <c r="M59" s="233">
        <f>SUM(M60:M61)</f>
        <v>0</v>
      </c>
      <c r="N59" s="233"/>
      <c r="O59" s="233">
        <f>SUM(O60:O61)</f>
        <v>0</v>
      </c>
      <c r="P59" s="233"/>
      <c r="Q59" s="233">
        <f>SUM(Q60:Q61)</f>
        <v>0</v>
      </c>
      <c r="R59" s="233"/>
      <c r="S59" s="233"/>
      <c r="T59" s="234"/>
      <c r="U59" s="228"/>
      <c r="V59" s="228">
        <f>SUM(V60:V61)</f>
        <v>42.58</v>
      </c>
      <c r="W59" s="228"/>
      <c r="X59" s="228"/>
      <c r="AG59" t="s">
        <v>173</v>
      </c>
    </row>
    <row r="60" spans="1:60" ht="33.75" outlineLevel="1" x14ac:dyDescent="0.2">
      <c r="A60" s="235">
        <v>18</v>
      </c>
      <c r="B60" s="236" t="s">
        <v>248</v>
      </c>
      <c r="C60" s="256" t="s">
        <v>249</v>
      </c>
      <c r="D60" s="237" t="s">
        <v>194</v>
      </c>
      <c r="E60" s="238">
        <v>45.374380000000002</v>
      </c>
      <c r="F60" s="239"/>
      <c r="G60" s="240">
        <f>ROUND(E60*F60,2)</f>
        <v>0</v>
      </c>
      <c r="H60" s="239"/>
      <c r="I60" s="240">
        <f>ROUND(E60*H60,2)</f>
        <v>0</v>
      </c>
      <c r="J60" s="239"/>
      <c r="K60" s="240">
        <f>ROUND(E60*J60,2)</f>
        <v>0</v>
      </c>
      <c r="L60" s="240">
        <v>21</v>
      </c>
      <c r="M60" s="240">
        <f>G60*(1+L60/100)</f>
        <v>0</v>
      </c>
      <c r="N60" s="240">
        <v>0</v>
      </c>
      <c r="O60" s="240">
        <f>ROUND(E60*N60,2)</f>
        <v>0</v>
      </c>
      <c r="P60" s="240">
        <v>0</v>
      </c>
      <c r="Q60" s="240">
        <f>ROUND(E60*P60,2)</f>
        <v>0</v>
      </c>
      <c r="R60" s="240" t="s">
        <v>250</v>
      </c>
      <c r="S60" s="240" t="s">
        <v>178</v>
      </c>
      <c r="T60" s="241" t="s">
        <v>178</v>
      </c>
      <c r="U60" s="224">
        <v>0.9385</v>
      </c>
      <c r="V60" s="224">
        <f>ROUND(E60*U60,2)</f>
        <v>42.58</v>
      </c>
      <c r="W60" s="224"/>
      <c r="X60" s="224" t="s">
        <v>251</v>
      </c>
      <c r="Y60" s="213"/>
      <c r="Z60" s="213"/>
      <c r="AA60" s="213"/>
      <c r="AB60" s="213"/>
      <c r="AC60" s="213"/>
      <c r="AD60" s="213"/>
      <c r="AE60" s="213"/>
      <c r="AF60" s="213"/>
      <c r="AG60" s="213" t="s">
        <v>252</v>
      </c>
      <c r="AH60" s="213"/>
      <c r="AI60" s="213"/>
      <c r="AJ60" s="213"/>
      <c r="AK60" s="213"/>
      <c r="AL60" s="213"/>
      <c r="AM60" s="213"/>
      <c r="AN60" s="213"/>
      <c r="AO60" s="213"/>
      <c r="AP60" s="213"/>
      <c r="AQ60" s="213"/>
      <c r="AR60" s="213"/>
      <c r="AS60" s="213"/>
      <c r="AT60" s="213"/>
      <c r="AU60" s="213"/>
      <c r="AV60" s="213"/>
      <c r="AW60" s="213"/>
      <c r="AX60" s="213"/>
      <c r="AY60" s="213"/>
      <c r="AZ60" s="213"/>
      <c r="BA60" s="213"/>
      <c r="BB60" s="213"/>
      <c r="BC60" s="213"/>
      <c r="BD60" s="213"/>
      <c r="BE60" s="213"/>
      <c r="BF60" s="213"/>
      <c r="BG60" s="213"/>
      <c r="BH60" s="213"/>
    </row>
    <row r="61" spans="1:60" outlineLevel="1" x14ac:dyDescent="0.2">
      <c r="A61" s="221"/>
      <c r="B61" s="222"/>
      <c r="C61" s="257" t="s">
        <v>253</v>
      </c>
      <c r="D61" s="242"/>
      <c r="E61" s="242"/>
      <c r="F61" s="242"/>
      <c r="G61" s="242"/>
      <c r="H61" s="224"/>
      <c r="I61" s="224"/>
      <c r="J61" s="224"/>
      <c r="K61" s="224"/>
      <c r="L61" s="224"/>
      <c r="M61" s="224"/>
      <c r="N61" s="224"/>
      <c r="O61" s="224"/>
      <c r="P61" s="224"/>
      <c r="Q61" s="224"/>
      <c r="R61" s="224"/>
      <c r="S61" s="224"/>
      <c r="T61" s="224"/>
      <c r="U61" s="224"/>
      <c r="V61" s="224"/>
      <c r="W61" s="224"/>
      <c r="X61" s="224"/>
      <c r="Y61" s="213"/>
      <c r="Z61" s="213"/>
      <c r="AA61" s="213"/>
      <c r="AB61" s="213"/>
      <c r="AC61" s="213"/>
      <c r="AD61" s="213"/>
      <c r="AE61" s="213"/>
      <c r="AF61" s="213"/>
      <c r="AG61" s="213" t="s">
        <v>182</v>
      </c>
      <c r="AH61" s="213"/>
      <c r="AI61" s="213"/>
      <c r="AJ61" s="213"/>
      <c r="AK61" s="213"/>
      <c r="AL61" s="213"/>
      <c r="AM61" s="213"/>
      <c r="AN61" s="213"/>
      <c r="AO61" s="213"/>
      <c r="AP61" s="213"/>
      <c r="AQ61" s="213"/>
      <c r="AR61" s="213"/>
      <c r="AS61" s="213"/>
      <c r="AT61" s="213"/>
      <c r="AU61" s="213"/>
      <c r="AV61" s="213"/>
      <c r="AW61" s="213"/>
      <c r="AX61" s="213"/>
      <c r="AY61" s="213"/>
      <c r="AZ61" s="213"/>
      <c r="BA61" s="213"/>
      <c r="BB61" s="213"/>
      <c r="BC61" s="213"/>
      <c r="BD61" s="213"/>
      <c r="BE61" s="213"/>
      <c r="BF61" s="213"/>
      <c r="BG61" s="213"/>
      <c r="BH61" s="213"/>
    </row>
    <row r="62" spans="1:60" x14ac:dyDescent="0.2">
      <c r="A62" s="229" t="s">
        <v>172</v>
      </c>
      <c r="B62" s="230" t="s">
        <v>138</v>
      </c>
      <c r="C62" s="255" t="s">
        <v>139</v>
      </c>
      <c r="D62" s="231"/>
      <c r="E62" s="232"/>
      <c r="F62" s="233"/>
      <c r="G62" s="233">
        <f>SUMIF(AG63:AG69,"&lt;&gt;NOR",G63:G69)</f>
        <v>0</v>
      </c>
      <c r="H62" s="233"/>
      <c r="I62" s="233">
        <f>SUM(I63:I69)</f>
        <v>0</v>
      </c>
      <c r="J62" s="233"/>
      <c r="K62" s="233">
        <f>SUM(K63:K69)</f>
        <v>0</v>
      </c>
      <c r="L62" s="233"/>
      <c r="M62" s="233">
        <f>SUM(M63:M69)</f>
        <v>0</v>
      </c>
      <c r="N62" s="233"/>
      <c r="O62" s="233">
        <f>SUM(O63:O69)</f>
        <v>0</v>
      </c>
      <c r="P62" s="233"/>
      <c r="Q62" s="233">
        <f>SUM(Q63:Q69)</f>
        <v>1.64</v>
      </c>
      <c r="R62" s="233"/>
      <c r="S62" s="233"/>
      <c r="T62" s="234"/>
      <c r="U62" s="228"/>
      <c r="V62" s="228">
        <f>SUM(V63:V69)</f>
        <v>133.97</v>
      </c>
      <c r="W62" s="228"/>
      <c r="X62" s="228"/>
      <c r="AG62" t="s">
        <v>173</v>
      </c>
    </row>
    <row r="63" spans="1:60" outlineLevel="1" x14ac:dyDescent="0.2">
      <c r="A63" s="235">
        <v>19</v>
      </c>
      <c r="B63" s="236" t="s">
        <v>254</v>
      </c>
      <c r="C63" s="256" t="s">
        <v>255</v>
      </c>
      <c r="D63" s="237" t="s">
        <v>220</v>
      </c>
      <c r="E63" s="238">
        <v>176.98</v>
      </c>
      <c r="F63" s="239"/>
      <c r="G63" s="240">
        <f>ROUND(E63*F63,2)</f>
        <v>0</v>
      </c>
      <c r="H63" s="239"/>
      <c r="I63" s="240">
        <f>ROUND(E63*H63,2)</f>
        <v>0</v>
      </c>
      <c r="J63" s="239"/>
      <c r="K63" s="240">
        <f>ROUND(E63*J63,2)</f>
        <v>0</v>
      </c>
      <c r="L63" s="240">
        <v>21</v>
      </c>
      <c r="M63" s="240">
        <f>G63*(1+L63/100)</f>
        <v>0</v>
      </c>
      <c r="N63" s="240">
        <v>0</v>
      </c>
      <c r="O63" s="240">
        <f>ROUND(E63*N63,2)</f>
        <v>0</v>
      </c>
      <c r="P63" s="240">
        <v>0</v>
      </c>
      <c r="Q63" s="240">
        <f>ROUND(E63*P63,2)</f>
        <v>0</v>
      </c>
      <c r="R63" s="240" t="s">
        <v>256</v>
      </c>
      <c r="S63" s="240" t="s">
        <v>178</v>
      </c>
      <c r="T63" s="241" t="s">
        <v>178</v>
      </c>
      <c r="U63" s="224">
        <v>0.47</v>
      </c>
      <c r="V63" s="224">
        <f>ROUND(E63*U63,2)</f>
        <v>83.18</v>
      </c>
      <c r="W63" s="224"/>
      <c r="X63" s="224" t="s">
        <v>179</v>
      </c>
      <c r="Y63" s="213"/>
      <c r="Z63" s="213"/>
      <c r="AA63" s="213"/>
      <c r="AB63" s="213"/>
      <c r="AC63" s="213"/>
      <c r="AD63" s="213"/>
      <c r="AE63" s="213"/>
      <c r="AF63" s="213"/>
      <c r="AG63" s="213" t="s">
        <v>180</v>
      </c>
      <c r="AH63" s="213"/>
      <c r="AI63" s="213"/>
      <c r="AJ63" s="213"/>
      <c r="AK63" s="213"/>
      <c r="AL63" s="213"/>
      <c r="AM63" s="213"/>
      <c r="AN63" s="213"/>
      <c r="AO63" s="213"/>
      <c r="AP63" s="213"/>
      <c r="AQ63" s="213"/>
      <c r="AR63" s="213"/>
      <c r="AS63" s="213"/>
      <c r="AT63" s="213"/>
      <c r="AU63" s="213"/>
      <c r="AV63" s="213"/>
      <c r="AW63" s="213"/>
      <c r="AX63" s="213"/>
      <c r="AY63" s="213"/>
      <c r="AZ63" s="213"/>
      <c r="BA63" s="213"/>
      <c r="BB63" s="213"/>
      <c r="BC63" s="213"/>
      <c r="BD63" s="213"/>
      <c r="BE63" s="213"/>
      <c r="BF63" s="213"/>
      <c r="BG63" s="213"/>
      <c r="BH63" s="213"/>
    </row>
    <row r="64" spans="1:60" outlineLevel="1" x14ac:dyDescent="0.2">
      <c r="A64" s="221"/>
      <c r="B64" s="222"/>
      <c r="C64" s="258" t="s">
        <v>257</v>
      </c>
      <c r="D64" s="226"/>
      <c r="E64" s="227">
        <v>176.98</v>
      </c>
      <c r="F64" s="224"/>
      <c r="G64" s="224"/>
      <c r="H64" s="224"/>
      <c r="I64" s="224"/>
      <c r="J64" s="224"/>
      <c r="K64" s="224"/>
      <c r="L64" s="224"/>
      <c r="M64" s="224"/>
      <c r="N64" s="224"/>
      <c r="O64" s="224"/>
      <c r="P64" s="224"/>
      <c r="Q64" s="224"/>
      <c r="R64" s="224"/>
      <c r="S64" s="224"/>
      <c r="T64" s="224"/>
      <c r="U64" s="224"/>
      <c r="V64" s="224"/>
      <c r="W64" s="224"/>
      <c r="X64" s="224"/>
      <c r="Y64" s="213"/>
      <c r="Z64" s="213"/>
      <c r="AA64" s="213"/>
      <c r="AB64" s="213"/>
      <c r="AC64" s="213"/>
      <c r="AD64" s="213"/>
      <c r="AE64" s="213"/>
      <c r="AF64" s="213"/>
      <c r="AG64" s="213" t="s">
        <v>184</v>
      </c>
      <c r="AH64" s="213">
        <v>0</v>
      </c>
      <c r="AI64" s="213"/>
      <c r="AJ64" s="213"/>
      <c r="AK64" s="213"/>
      <c r="AL64" s="213"/>
      <c r="AM64" s="213"/>
      <c r="AN64" s="213"/>
      <c r="AO64" s="213"/>
      <c r="AP64" s="213"/>
      <c r="AQ64" s="213"/>
      <c r="AR64" s="213"/>
      <c r="AS64" s="213"/>
      <c r="AT64" s="213"/>
      <c r="AU64" s="213"/>
      <c r="AV64" s="213"/>
      <c r="AW64" s="213"/>
      <c r="AX64" s="213"/>
      <c r="AY64" s="213"/>
      <c r="AZ64" s="213"/>
      <c r="BA64" s="213"/>
      <c r="BB64" s="213"/>
      <c r="BC64" s="213"/>
      <c r="BD64" s="213"/>
      <c r="BE64" s="213"/>
      <c r="BF64" s="213"/>
      <c r="BG64" s="213"/>
      <c r="BH64" s="213"/>
    </row>
    <row r="65" spans="1:60" outlineLevel="1" x14ac:dyDescent="0.2">
      <c r="A65" s="235">
        <v>20</v>
      </c>
      <c r="B65" s="236" t="s">
        <v>258</v>
      </c>
      <c r="C65" s="256" t="s">
        <v>259</v>
      </c>
      <c r="D65" s="237" t="s">
        <v>220</v>
      </c>
      <c r="E65" s="238">
        <v>176.98</v>
      </c>
      <c r="F65" s="239"/>
      <c r="G65" s="240">
        <f>ROUND(E65*F65,2)</f>
        <v>0</v>
      </c>
      <c r="H65" s="239"/>
      <c r="I65" s="240">
        <f>ROUND(E65*H65,2)</f>
        <v>0</v>
      </c>
      <c r="J65" s="239"/>
      <c r="K65" s="240">
        <f>ROUND(E65*J65,2)</f>
        <v>0</v>
      </c>
      <c r="L65" s="240">
        <v>21</v>
      </c>
      <c r="M65" s="240">
        <f>G65*(1+L65/100)</f>
        <v>0</v>
      </c>
      <c r="N65" s="240">
        <v>0</v>
      </c>
      <c r="O65" s="240">
        <f>ROUND(E65*N65,2)</f>
        <v>0</v>
      </c>
      <c r="P65" s="240">
        <v>9.2499999999999995E-3</v>
      </c>
      <c r="Q65" s="240">
        <f>ROUND(E65*P65,2)</f>
        <v>1.64</v>
      </c>
      <c r="R65" s="240" t="s">
        <v>256</v>
      </c>
      <c r="S65" s="240" t="s">
        <v>178</v>
      </c>
      <c r="T65" s="241" t="s">
        <v>178</v>
      </c>
      <c r="U65" s="224">
        <v>0.28699999999999998</v>
      </c>
      <c r="V65" s="224">
        <f>ROUND(E65*U65,2)</f>
        <v>50.79</v>
      </c>
      <c r="W65" s="224"/>
      <c r="X65" s="224" t="s">
        <v>179</v>
      </c>
      <c r="Y65" s="213"/>
      <c r="Z65" s="213"/>
      <c r="AA65" s="213"/>
      <c r="AB65" s="213"/>
      <c r="AC65" s="213"/>
      <c r="AD65" s="213"/>
      <c r="AE65" s="213"/>
      <c r="AF65" s="213"/>
      <c r="AG65" s="213" t="s">
        <v>180</v>
      </c>
      <c r="AH65" s="213"/>
      <c r="AI65" s="213"/>
      <c r="AJ65" s="213"/>
      <c r="AK65" s="213"/>
      <c r="AL65" s="213"/>
      <c r="AM65" s="213"/>
      <c r="AN65" s="213"/>
      <c r="AO65" s="213"/>
      <c r="AP65" s="213"/>
      <c r="AQ65" s="213"/>
      <c r="AR65" s="213"/>
      <c r="AS65" s="213"/>
      <c r="AT65" s="213"/>
      <c r="AU65" s="213"/>
      <c r="AV65" s="213"/>
      <c r="AW65" s="213"/>
      <c r="AX65" s="213"/>
      <c r="AY65" s="213"/>
      <c r="AZ65" s="213"/>
      <c r="BA65" s="213"/>
      <c r="BB65" s="213"/>
      <c r="BC65" s="213"/>
      <c r="BD65" s="213"/>
      <c r="BE65" s="213"/>
      <c r="BF65" s="213"/>
      <c r="BG65" s="213"/>
      <c r="BH65" s="213"/>
    </row>
    <row r="66" spans="1:60" outlineLevel="1" x14ac:dyDescent="0.2">
      <c r="A66" s="221"/>
      <c r="B66" s="222"/>
      <c r="C66" s="258" t="s">
        <v>257</v>
      </c>
      <c r="D66" s="226"/>
      <c r="E66" s="227">
        <v>176.98</v>
      </c>
      <c r="F66" s="224"/>
      <c r="G66" s="224"/>
      <c r="H66" s="224"/>
      <c r="I66" s="224"/>
      <c r="J66" s="224"/>
      <c r="K66" s="224"/>
      <c r="L66" s="224"/>
      <c r="M66" s="224"/>
      <c r="N66" s="224"/>
      <c r="O66" s="224"/>
      <c r="P66" s="224"/>
      <c r="Q66" s="224"/>
      <c r="R66" s="224"/>
      <c r="S66" s="224"/>
      <c r="T66" s="224"/>
      <c r="U66" s="224"/>
      <c r="V66" s="224"/>
      <c r="W66" s="224"/>
      <c r="X66" s="224"/>
      <c r="Y66" s="213"/>
      <c r="Z66" s="213"/>
      <c r="AA66" s="213"/>
      <c r="AB66" s="213"/>
      <c r="AC66" s="213"/>
      <c r="AD66" s="213"/>
      <c r="AE66" s="213"/>
      <c r="AF66" s="213"/>
      <c r="AG66" s="213" t="s">
        <v>184</v>
      </c>
      <c r="AH66" s="213">
        <v>0</v>
      </c>
      <c r="AI66" s="213"/>
      <c r="AJ66" s="213"/>
      <c r="AK66" s="213"/>
      <c r="AL66" s="213"/>
      <c r="AM66" s="213"/>
      <c r="AN66" s="213"/>
      <c r="AO66" s="213"/>
      <c r="AP66" s="213"/>
      <c r="AQ66" s="213"/>
      <c r="AR66" s="213"/>
      <c r="AS66" s="213"/>
      <c r="AT66" s="213"/>
      <c r="AU66" s="213"/>
      <c r="AV66" s="213"/>
      <c r="AW66" s="213"/>
      <c r="AX66" s="213"/>
      <c r="AY66" s="213"/>
      <c r="AZ66" s="213"/>
      <c r="BA66" s="213"/>
      <c r="BB66" s="213"/>
      <c r="BC66" s="213"/>
      <c r="BD66" s="213"/>
      <c r="BE66" s="213"/>
      <c r="BF66" s="213"/>
      <c r="BG66" s="213"/>
      <c r="BH66" s="213"/>
    </row>
    <row r="67" spans="1:60" outlineLevel="1" x14ac:dyDescent="0.2">
      <c r="A67" s="235">
        <v>21</v>
      </c>
      <c r="B67" s="236" t="s">
        <v>260</v>
      </c>
      <c r="C67" s="256" t="s">
        <v>261</v>
      </c>
      <c r="D67" s="237" t="s">
        <v>262</v>
      </c>
      <c r="E67" s="238">
        <v>48</v>
      </c>
      <c r="F67" s="239"/>
      <c r="G67" s="240">
        <f>ROUND(E67*F67,2)</f>
        <v>0</v>
      </c>
      <c r="H67" s="239"/>
      <c r="I67" s="240">
        <f>ROUND(E67*H67,2)</f>
        <v>0</v>
      </c>
      <c r="J67" s="239"/>
      <c r="K67" s="240">
        <f>ROUND(E67*J67,2)</f>
        <v>0</v>
      </c>
      <c r="L67" s="240">
        <v>21</v>
      </c>
      <c r="M67" s="240">
        <f>G67*(1+L67/100)</f>
        <v>0</v>
      </c>
      <c r="N67" s="240">
        <v>0</v>
      </c>
      <c r="O67" s="240">
        <f>ROUND(E67*N67,2)</f>
        <v>0</v>
      </c>
      <c r="P67" s="240">
        <v>0</v>
      </c>
      <c r="Q67" s="240">
        <f>ROUND(E67*P67,2)</f>
        <v>0</v>
      </c>
      <c r="R67" s="240"/>
      <c r="S67" s="240" t="s">
        <v>206</v>
      </c>
      <c r="T67" s="241" t="s">
        <v>207</v>
      </c>
      <c r="U67" s="224">
        <v>0</v>
      </c>
      <c r="V67" s="224">
        <f>ROUND(E67*U67,2)</f>
        <v>0</v>
      </c>
      <c r="W67" s="224"/>
      <c r="X67" s="224" t="s">
        <v>179</v>
      </c>
      <c r="Y67" s="213"/>
      <c r="Z67" s="213"/>
      <c r="AA67" s="213"/>
      <c r="AB67" s="213"/>
      <c r="AC67" s="213"/>
      <c r="AD67" s="213"/>
      <c r="AE67" s="213"/>
      <c r="AF67" s="213"/>
      <c r="AG67" s="213" t="s">
        <v>180</v>
      </c>
      <c r="AH67" s="213"/>
      <c r="AI67" s="213"/>
      <c r="AJ67" s="213"/>
      <c r="AK67" s="213"/>
      <c r="AL67" s="213"/>
      <c r="AM67" s="213"/>
      <c r="AN67" s="213"/>
      <c r="AO67" s="213"/>
      <c r="AP67" s="213"/>
      <c r="AQ67" s="213"/>
      <c r="AR67" s="213"/>
      <c r="AS67" s="213"/>
      <c r="AT67" s="213"/>
      <c r="AU67" s="213"/>
      <c r="AV67" s="213"/>
      <c r="AW67" s="213"/>
      <c r="AX67" s="213"/>
      <c r="AY67" s="213"/>
      <c r="AZ67" s="213"/>
      <c r="BA67" s="213"/>
      <c r="BB67" s="213"/>
      <c r="BC67" s="213"/>
      <c r="BD67" s="213"/>
      <c r="BE67" s="213"/>
      <c r="BF67" s="213"/>
      <c r="BG67" s="213"/>
      <c r="BH67" s="213"/>
    </row>
    <row r="68" spans="1:60" outlineLevel="1" x14ac:dyDescent="0.2">
      <c r="A68" s="221">
        <v>22</v>
      </c>
      <c r="B68" s="222" t="s">
        <v>263</v>
      </c>
      <c r="C68" s="261" t="s">
        <v>264</v>
      </c>
      <c r="D68" s="223" t="s">
        <v>0</v>
      </c>
      <c r="E68" s="252"/>
      <c r="F68" s="225"/>
      <c r="G68" s="224">
        <f>ROUND(E68*F68,2)</f>
        <v>0</v>
      </c>
      <c r="H68" s="225"/>
      <c r="I68" s="224">
        <f>ROUND(E68*H68,2)</f>
        <v>0</v>
      </c>
      <c r="J68" s="225"/>
      <c r="K68" s="224">
        <f>ROUND(E68*J68,2)</f>
        <v>0</v>
      </c>
      <c r="L68" s="224">
        <v>21</v>
      </c>
      <c r="M68" s="224">
        <f>G68*(1+L68/100)</f>
        <v>0</v>
      </c>
      <c r="N68" s="224">
        <v>0</v>
      </c>
      <c r="O68" s="224">
        <f>ROUND(E68*N68,2)</f>
        <v>0</v>
      </c>
      <c r="P68" s="224">
        <v>0</v>
      </c>
      <c r="Q68" s="224">
        <f>ROUND(E68*P68,2)</f>
        <v>0</v>
      </c>
      <c r="R68" s="224" t="s">
        <v>256</v>
      </c>
      <c r="S68" s="224" t="s">
        <v>178</v>
      </c>
      <c r="T68" s="224" t="s">
        <v>178</v>
      </c>
      <c r="U68" s="224">
        <v>0</v>
      </c>
      <c r="V68" s="224">
        <f>ROUND(E68*U68,2)</f>
        <v>0</v>
      </c>
      <c r="W68" s="224"/>
      <c r="X68" s="224" t="s">
        <v>251</v>
      </c>
      <c r="Y68" s="213"/>
      <c r="Z68" s="213"/>
      <c r="AA68" s="213"/>
      <c r="AB68" s="213"/>
      <c r="AC68" s="213"/>
      <c r="AD68" s="213"/>
      <c r="AE68" s="213"/>
      <c r="AF68" s="213"/>
      <c r="AG68" s="213" t="s">
        <v>252</v>
      </c>
      <c r="AH68" s="213"/>
      <c r="AI68" s="213"/>
      <c r="AJ68" s="213"/>
      <c r="AK68" s="213"/>
      <c r="AL68" s="213"/>
      <c r="AM68" s="213"/>
      <c r="AN68" s="213"/>
      <c r="AO68" s="213"/>
      <c r="AP68" s="213"/>
      <c r="AQ68" s="213"/>
      <c r="AR68" s="213"/>
      <c r="AS68" s="213"/>
      <c r="AT68" s="213"/>
      <c r="AU68" s="213"/>
      <c r="AV68" s="213"/>
      <c r="AW68" s="213"/>
      <c r="AX68" s="213"/>
      <c r="AY68" s="213"/>
      <c r="AZ68" s="213"/>
      <c r="BA68" s="213"/>
      <c r="BB68" s="213"/>
      <c r="BC68" s="213"/>
      <c r="BD68" s="213"/>
      <c r="BE68" s="213"/>
      <c r="BF68" s="213"/>
      <c r="BG68" s="213"/>
      <c r="BH68" s="213"/>
    </row>
    <row r="69" spans="1:60" outlineLevel="1" x14ac:dyDescent="0.2">
      <c r="A69" s="221"/>
      <c r="B69" s="222"/>
      <c r="C69" s="262" t="s">
        <v>265</v>
      </c>
      <c r="D69" s="253"/>
      <c r="E69" s="253"/>
      <c r="F69" s="253"/>
      <c r="G69" s="253"/>
      <c r="H69" s="224"/>
      <c r="I69" s="224"/>
      <c r="J69" s="224"/>
      <c r="K69" s="224"/>
      <c r="L69" s="224"/>
      <c r="M69" s="224"/>
      <c r="N69" s="224"/>
      <c r="O69" s="224"/>
      <c r="P69" s="224"/>
      <c r="Q69" s="224"/>
      <c r="R69" s="224"/>
      <c r="S69" s="224"/>
      <c r="T69" s="224"/>
      <c r="U69" s="224"/>
      <c r="V69" s="224"/>
      <c r="W69" s="224"/>
      <c r="X69" s="224"/>
      <c r="Y69" s="213"/>
      <c r="Z69" s="213"/>
      <c r="AA69" s="213"/>
      <c r="AB69" s="213"/>
      <c r="AC69" s="213"/>
      <c r="AD69" s="213"/>
      <c r="AE69" s="213"/>
      <c r="AF69" s="213"/>
      <c r="AG69" s="213" t="s">
        <v>182</v>
      </c>
      <c r="AH69" s="213"/>
      <c r="AI69" s="213"/>
      <c r="AJ69" s="213"/>
      <c r="AK69" s="213"/>
      <c r="AL69" s="213"/>
      <c r="AM69" s="213"/>
      <c r="AN69" s="213"/>
      <c r="AO69" s="213"/>
      <c r="AP69" s="213"/>
      <c r="AQ69" s="213"/>
      <c r="AR69" s="213"/>
      <c r="AS69" s="213"/>
      <c r="AT69" s="213"/>
      <c r="AU69" s="213"/>
      <c r="AV69" s="213"/>
      <c r="AW69" s="213"/>
      <c r="AX69" s="213"/>
      <c r="AY69" s="213"/>
      <c r="AZ69" s="213"/>
      <c r="BA69" s="213"/>
      <c r="BB69" s="213"/>
      <c r="BC69" s="213"/>
      <c r="BD69" s="213"/>
      <c r="BE69" s="213"/>
      <c r="BF69" s="213"/>
      <c r="BG69" s="213"/>
      <c r="BH69" s="213"/>
    </row>
    <row r="70" spans="1:60" x14ac:dyDescent="0.2">
      <c r="A70" s="229" t="s">
        <v>172</v>
      </c>
      <c r="B70" s="230" t="s">
        <v>140</v>
      </c>
      <c r="C70" s="255" t="s">
        <v>141</v>
      </c>
      <c r="D70" s="231"/>
      <c r="E70" s="232"/>
      <c r="F70" s="233"/>
      <c r="G70" s="233">
        <f>SUMIF(AG71:AG77,"&lt;&gt;NOR",G71:G77)</f>
        <v>0</v>
      </c>
      <c r="H70" s="233"/>
      <c r="I70" s="233">
        <f>SUM(I71:I77)</f>
        <v>0</v>
      </c>
      <c r="J70" s="233"/>
      <c r="K70" s="233">
        <f>SUM(K71:K77)</f>
        <v>0</v>
      </c>
      <c r="L70" s="233"/>
      <c r="M70" s="233">
        <f>SUM(M71:M77)</f>
        <v>0</v>
      </c>
      <c r="N70" s="233"/>
      <c r="O70" s="233">
        <f>SUM(O71:O77)</f>
        <v>0.16</v>
      </c>
      <c r="P70" s="233"/>
      <c r="Q70" s="233">
        <f>SUM(Q71:Q77)</f>
        <v>0</v>
      </c>
      <c r="R70" s="233"/>
      <c r="S70" s="233"/>
      <c r="T70" s="234"/>
      <c r="U70" s="228"/>
      <c r="V70" s="228">
        <f>SUM(V71:V77)</f>
        <v>247.9</v>
      </c>
      <c r="W70" s="228"/>
      <c r="X70" s="228"/>
      <c r="AG70" t="s">
        <v>173</v>
      </c>
    </row>
    <row r="71" spans="1:60" outlineLevel="1" x14ac:dyDescent="0.2">
      <c r="A71" s="235">
        <v>23</v>
      </c>
      <c r="B71" s="236" t="s">
        <v>266</v>
      </c>
      <c r="C71" s="256" t="s">
        <v>267</v>
      </c>
      <c r="D71" s="237" t="s">
        <v>176</v>
      </c>
      <c r="E71" s="238">
        <v>481.35</v>
      </c>
      <c r="F71" s="239"/>
      <c r="G71" s="240">
        <f>ROUND(E71*F71,2)</f>
        <v>0</v>
      </c>
      <c r="H71" s="239"/>
      <c r="I71" s="240">
        <f>ROUND(E71*H71,2)</f>
        <v>0</v>
      </c>
      <c r="J71" s="239"/>
      <c r="K71" s="240">
        <f>ROUND(E71*J71,2)</f>
        <v>0</v>
      </c>
      <c r="L71" s="240">
        <v>21</v>
      </c>
      <c r="M71" s="240">
        <f>G71*(1+L71/100)</f>
        <v>0</v>
      </c>
      <c r="N71" s="240">
        <v>1.0000000000000001E-5</v>
      </c>
      <c r="O71" s="240">
        <f>ROUND(E71*N71,2)</f>
        <v>0</v>
      </c>
      <c r="P71" s="240">
        <v>0</v>
      </c>
      <c r="Q71" s="240">
        <f>ROUND(E71*P71,2)</f>
        <v>0</v>
      </c>
      <c r="R71" s="240" t="s">
        <v>268</v>
      </c>
      <c r="S71" s="240" t="s">
        <v>178</v>
      </c>
      <c r="T71" s="241" t="s">
        <v>178</v>
      </c>
      <c r="U71" s="224">
        <v>7.1999999999999995E-2</v>
      </c>
      <c r="V71" s="224">
        <f>ROUND(E71*U71,2)</f>
        <v>34.659999999999997</v>
      </c>
      <c r="W71" s="224"/>
      <c r="X71" s="224" t="s">
        <v>179</v>
      </c>
      <c r="Y71" s="213"/>
      <c r="Z71" s="213"/>
      <c r="AA71" s="213"/>
      <c r="AB71" s="213"/>
      <c r="AC71" s="213"/>
      <c r="AD71" s="213"/>
      <c r="AE71" s="213"/>
      <c r="AF71" s="213"/>
      <c r="AG71" s="213" t="s">
        <v>180</v>
      </c>
      <c r="AH71" s="213"/>
      <c r="AI71" s="213"/>
      <c r="AJ71" s="213"/>
      <c r="AK71" s="213"/>
      <c r="AL71" s="213"/>
      <c r="AM71" s="213"/>
      <c r="AN71" s="213"/>
      <c r="AO71" s="213"/>
      <c r="AP71" s="213"/>
      <c r="AQ71" s="213"/>
      <c r="AR71" s="213"/>
      <c r="AS71" s="213"/>
      <c r="AT71" s="213"/>
      <c r="AU71" s="213"/>
      <c r="AV71" s="213"/>
      <c r="AW71" s="213"/>
      <c r="AX71" s="213"/>
      <c r="AY71" s="213"/>
      <c r="AZ71" s="213"/>
      <c r="BA71" s="213"/>
      <c r="BB71" s="213"/>
      <c r="BC71" s="213"/>
      <c r="BD71" s="213"/>
      <c r="BE71" s="213"/>
      <c r="BF71" s="213"/>
      <c r="BG71" s="213"/>
      <c r="BH71" s="213"/>
    </row>
    <row r="72" spans="1:60" outlineLevel="1" x14ac:dyDescent="0.2">
      <c r="A72" s="221"/>
      <c r="B72" s="222"/>
      <c r="C72" s="258" t="s">
        <v>269</v>
      </c>
      <c r="D72" s="226"/>
      <c r="E72" s="227">
        <v>481.35</v>
      </c>
      <c r="F72" s="224"/>
      <c r="G72" s="224"/>
      <c r="H72" s="224"/>
      <c r="I72" s="224"/>
      <c r="J72" s="224"/>
      <c r="K72" s="224"/>
      <c r="L72" s="224"/>
      <c r="M72" s="224"/>
      <c r="N72" s="224"/>
      <c r="O72" s="224"/>
      <c r="P72" s="224"/>
      <c r="Q72" s="224"/>
      <c r="R72" s="224"/>
      <c r="S72" s="224"/>
      <c r="T72" s="224"/>
      <c r="U72" s="224"/>
      <c r="V72" s="224"/>
      <c r="W72" s="224"/>
      <c r="X72" s="224"/>
      <c r="Y72" s="213"/>
      <c r="Z72" s="213"/>
      <c r="AA72" s="213"/>
      <c r="AB72" s="213"/>
      <c r="AC72" s="213"/>
      <c r="AD72" s="213"/>
      <c r="AE72" s="213"/>
      <c r="AF72" s="213"/>
      <c r="AG72" s="213" t="s">
        <v>184</v>
      </c>
      <c r="AH72" s="213">
        <v>0</v>
      </c>
      <c r="AI72" s="213"/>
      <c r="AJ72" s="213"/>
      <c r="AK72" s="213"/>
      <c r="AL72" s="213"/>
      <c r="AM72" s="213"/>
      <c r="AN72" s="213"/>
      <c r="AO72" s="213"/>
      <c r="AP72" s="213"/>
      <c r="AQ72" s="213"/>
      <c r="AR72" s="213"/>
      <c r="AS72" s="213"/>
      <c r="AT72" s="213"/>
      <c r="AU72" s="213"/>
      <c r="AV72" s="213"/>
      <c r="AW72" s="213"/>
      <c r="AX72" s="213"/>
      <c r="AY72" s="213"/>
      <c r="AZ72" s="213"/>
      <c r="BA72" s="213"/>
      <c r="BB72" s="213"/>
      <c r="BC72" s="213"/>
      <c r="BD72" s="213"/>
      <c r="BE72" s="213"/>
      <c r="BF72" s="213"/>
      <c r="BG72" s="213"/>
      <c r="BH72" s="213"/>
    </row>
    <row r="73" spans="1:60" outlineLevel="1" x14ac:dyDescent="0.2">
      <c r="A73" s="235">
        <v>24</v>
      </c>
      <c r="B73" s="236" t="s">
        <v>270</v>
      </c>
      <c r="C73" s="256" t="s">
        <v>271</v>
      </c>
      <c r="D73" s="237" t="s">
        <v>176</v>
      </c>
      <c r="E73" s="238">
        <v>481.35</v>
      </c>
      <c r="F73" s="239"/>
      <c r="G73" s="240">
        <f>ROUND(E73*F73,2)</f>
        <v>0</v>
      </c>
      <c r="H73" s="239"/>
      <c r="I73" s="240">
        <f>ROUND(E73*H73,2)</f>
        <v>0</v>
      </c>
      <c r="J73" s="239"/>
      <c r="K73" s="240">
        <f>ROUND(E73*J73,2)</f>
        <v>0</v>
      </c>
      <c r="L73" s="240">
        <v>21</v>
      </c>
      <c r="M73" s="240">
        <f>G73*(1+L73/100)</f>
        <v>0</v>
      </c>
      <c r="N73" s="240">
        <v>2.4000000000000001E-4</v>
      </c>
      <c r="O73" s="240">
        <f>ROUND(E73*N73,2)</f>
        <v>0.12</v>
      </c>
      <c r="P73" s="240">
        <v>0</v>
      </c>
      <c r="Q73" s="240">
        <f>ROUND(E73*P73,2)</f>
        <v>0</v>
      </c>
      <c r="R73" s="240" t="s">
        <v>268</v>
      </c>
      <c r="S73" s="240" t="s">
        <v>178</v>
      </c>
      <c r="T73" s="241" t="s">
        <v>178</v>
      </c>
      <c r="U73" s="224">
        <v>0.28699999999999998</v>
      </c>
      <c r="V73" s="224">
        <f>ROUND(E73*U73,2)</f>
        <v>138.15</v>
      </c>
      <c r="W73" s="224"/>
      <c r="X73" s="224" t="s">
        <v>179</v>
      </c>
      <c r="Y73" s="213"/>
      <c r="Z73" s="213"/>
      <c r="AA73" s="213"/>
      <c r="AB73" s="213"/>
      <c r="AC73" s="213"/>
      <c r="AD73" s="213"/>
      <c r="AE73" s="213"/>
      <c r="AF73" s="213"/>
      <c r="AG73" s="213" t="s">
        <v>180</v>
      </c>
      <c r="AH73" s="213"/>
      <c r="AI73" s="213"/>
      <c r="AJ73" s="213"/>
      <c r="AK73" s="213"/>
      <c r="AL73" s="213"/>
      <c r="AM73" s="213"/>
      <c r="AN73" s="213"/>
      <c r="AO73" s="213"/>
      <c r="AP73" s="213"/>
      <c r="AQ73" s="213"/>
      <c r="AR73" s="213"/>
      <c r="AS73" s="213"/>
      <c r="AT73" s="213"/>
      <c r="AU73" s="213"/>
      <c r="AV73" s="213"/>
      <c r="AW73" s="213"/>
      <c r="AX73" s="213"/>
      <c r="AY73" s="213"/>
      <c r="AZ73" s="213"/>
      <c r="BA73" s="213"/>
      <c r="BB73" s="213"/>
      <c r="BC73" s="213"/>
      <c r="BD73" s="213"/>
      <c r="BE73" s="213"/>
      <c r="BF73" s="213"/>
      <c r="BG73" s="213"/>
      <c r="BH73" s="213"/>
    </row>
    <row r="74" spans="1:60" outlineLevel="1" x14ac:dyDescent="0.2">
      <c r="A74" s="221"/>
      <c r="B74" s="222"/>
      <c r="C74" s="259" t="s">
        <v>272</v>
      </c>
      <c r="D74" s="244"/>
      <c r="E74" s="244"/>
      <c r="F74" s="244"/>
      <c r="G74" s="244"/>
      <c r="H74" s="224"/>
      <c r="I74" s="224"/>
      <c r="J74" s="224"/>
      <c r="K74" s="224"/>
      <c r="L74" s="224"/>
      <c r="M74" s="224"/>
      <c r="N74" s="224"/>
      <c r="O74" s="224"/>
      <c r="P74" s="224"/>
      <c r="Q74" s="224"/>
      <c r="R74" s="224"/>
      <c r="S74" s="224"/>
      <c r="T74" s="224"/>
      <c r="U74" s="224"/>
      <c r="V74" s="224"/>
      <c r="W74" s="224"/>
      <c r="X74" s="224"/>
      <c r="Y74" s="213"/>
      <c r="Z74" s="213"/>
      <c r="AA74" s="213"/>
      <c r="AB74" s="213"/>
      <c r="AC74" s="213"/>
      <c r="AD74" s="213"/>
      <c r="AE74" s="213"/>
      <c r="AF74" s="213"/>
      <c r="AG74" s="213" t="s">
        <v>209</v>
      </c>
      <c r="AH74" s="213"/>
      <c r="AI74" s="213"/>
      <c r="AJ74" s="213"/>
      <c r="AK74" s="213"/>
      <c r="AL74" s="213"/>
      <c r="AM74" s="213"/>
      <c r="AN74" s="213"/>
      <c r="AO74" s="213"/>
      <c r="AP74" s="213"/>
      <c r="AQ74" s="213"/>
      <c r="AR74" s="213"/>
      <c r="AS74" s="213"/>
      <c r="AT74" s="213"/>
      <c r="AU74" s="213"/>
      <c r="AV74" s="213"/>
      <c r="AW74" s="213"/>
      <c r="AX74" s="213"/>
      <c r="AY74" s="213"/>
      <c r="AZ74" s="213"/>
      <c r="BA74" s="213"/>
      <c r="BB74" s="213"/>
      <c r="BC74" s="213"/>
      <c r="BD74" s="213"/>
      <c r="BE74" s="213"/>
      <c r="BF74" s="213"/>
      <c r="BG74" s="213"/>
      <c r="BH74" s="213"/>
    </row>
    <row r="75" spans="1:60" outlineLevel="1" x14ac:dyDescent="0.2">
      <c r="A75" s="221"/>
      <c r="B75" s="222"/>
      <c r="C75" s="258" t="s">
        <v>269</v>
      </c>
      <c r="D75" s="226"/>
      <c r="E75" s="227">
        <v>481.35</v>
      </c>
      <c r="F75" s="224"/>
      <c r="G75" s="224"/>
      <c r="H75" s="224"/>
      <c r="I75" s="224"/>
      <c r="J75" s="224"/>
      <c r="K75" s="224"/>
      <c r="L75" s="224"/>
      <c r="M75" s="224"/>
      <c r="N75" s="224"/>
      <c r="O75" s="224"/>
      <c r="P75" s="224"/>
      <c r="Q75" s="224"/>
      <c r="R75" s="224"/>
      <c r="S75" s="224"/>
      <c r="T75" s="224"/>
      <c r="U75" s="224"/>
      <c r="V75" s="224"/>
      <c r="W75" s="224"/>
      <c r="X75" s="224"/>
      <c r="Y75" s="213"/>
      <c r="Z75" s="213"/>
      <c r="AA75" s="213"/>
      <c r="AB75" s="213"/>
      <c r="AC75" s="213"/>
      <c r="AD75" s="213"/>
      <c r="AE75" s="213"/>
      <c r="AF75" s="213"/>
      <c r="AG75" s="213" t="s">
        <v>184</v>
      </c>
      <c r="AH75" s="213">
        <v>0</v>
      </c>
      <c r="AI75" s="213"/>
      <c r="AJ75" s="213"/>
      <c r="AK75" s="213"/>
      <c r="AL75" s="213"/>
      <c r="AM75" s="213"/>
      <c r="AN75" s="213"/>
      <c r="AO75" s="213"/>
      <c r="AP75" s="213"/>
      <c r="AQ75" s="213"/>
      <c r="AR75" s="213"/>
      <c r="AS75" s="213"/>
      <c r="AT75" s="213"/>
      <c r="AU75" s="213"/>
      <c r="AV75" s="213"/>
      <c r="AW75" s="213"/>
      <c r="AX75" s="213"/>
      <c r="AY75" s="213"/>
      <c r="AZ75" s="213"/>
      <c r="BA75" s="213"/>
      <c r="BB75" s="213"/>
      <c r="BC75" s="213"/>
      <c r="BD75" s="213"/>
      <c r="BE75" s="213"/>
      <c r="BF75" s="213"/>
      <c r="BG75" s="213"/>
      <c r="BH75" s="213"/>
    </row>
    <row r="76" spans="1:60" outlineLevel="1" x14ac:dyDescent="0.2">
      <c r="A76" s="235">
        <v>25</v>
      </c>
      <c r="B76" s="236" t="s">
        <v>273</v>
      </c>
      <c r="C76" s="256" t="s">
        <v>274</v>
      </c>
      <c r="D76" s="237" t="s">
        <v>176</v>
      </c>
      <c r="E76" s="238">
        <v>481.35</v>
      </c>
      <c r="F76" s="239"/>
      <c r="G76" s="240">
        <f>ROUND(E76*F76,2)</f>
        <v>0</v>
      </c>
      <c r="H76" s="239"/>
      <c r="I76" s="240">
        <f>ROUND(E76*H76,2)</f>
        <v>0</v>
      </c>
      <c r="J76" s="239"/>
      <c r="K76" s="240">
        <f>ROUND(E76*J76,2)</f>
        <v>0</v>
      </c>
      <c r="L76" s="240">
        <v>21</v>
      </c>
      <c r="M76" s="240">
        <f>G76*(1+L76/100)</f>
        <v>0</v>
      </c>
      <c r="N76" s="240">
        <v>8.0000000000000007E-5</v>
      </c>
      <c r="O76" s="240">
        <f>ROUND(E76*N76,2)</f>
        <v>0.04</v>
      </c>
      <c r="P76" s="240">
        <v>0</v>
      </c>
      <c r="Q76" s="240">
        <f>ROUND(E76*P76,2)</f>
        <v>0</v>
      </c>
      <c r="R76" s="240" t="s">
        <v>268</v>
      </c>
      <c r="S76" s="240" t="s">
        <v>178</v>
      </c>
      <c r="T76" s="241" t="s">
        <v>178</v>
      </c>
      <c r="U76" s="224">
        <v>0.156</v>
      </c>
      <c r="V76" s="224">
        <f>ROUND(E76*U76,2)</f>
        <v>75.09</v>
      </c>
      <c r="W76" s="224"/>
      <c r="X76" s="224" t="s">
        <v>179</v>
      </c>
      <c r="Y76" s="213"/>
      <c r="Z76" s="213"/>
      <c r="AA76" s="213"/>
      <c r="AB76" s="213"/>
      <c r="AC76" s="213"/>
      <c r="AD76" s="213"/>
      <c r="AE76" s="213"/>
      <c r="AF76" s="213"/>
      <c r="AG76" s="213" t="s">
        <v>180</v>
      </c>
      <c r="AH76" s="213"/>
      <c r="AI76" s="213"/>
      <c r="AJ76" s="213"/>
      <c r="AK76" s="213"/>
      <c r="AL76" s="213"/>
      <c r="AM76" s="213"/>
      <c r="AN76" s="213"/>
      <c r="AO76" s="213"/>
      <c r="AP76" s="213"/>
      <c r="AQ76" s="213"/>
      <c r="AR76" s="213"/>
      <c r="AS76" s="213"/>
      <c r="AT76" s="213"/>
      <c r="AU76" s="213"/>
      <c r="AV76" s="213"/>
      <c r="AW76" s="213"/>
      <c r="AX76" s="213"/>
      <c r="AY76" s="213"/>
      <c r="AZ76" s="213"/>
      <c r="BA76" s="213"/>
      <c r="BB76" s="213"/>
      <c r="BC76" s="213"/>
      <c r="BD76" s="213"/>
      <c r="BE76" s="213"/>
      <c r="BF76" s="213"/>
      <c r="BG76" s="213"/>
      <c r="BH76" s="213"/>
    </row>
    <row r="77" spans="1:60" outlineLevel="1" x14ac:dyDescent="0.2">
      <c r="A77" s="221"/>
      <c r="B77" s="222"/>
      <c r="C77" s="258" t="s">
        <v>269</v>
      </c>
      <c r="D77" s="226"/>
      <c r="E77" s="227">
        <v>481.35</v>
      </c>
      <c r="F77" s="224"/>
      <c r="G77" s="224"/>
      <c r="H77" s="224"/>
      <c r="I77" s="224"/>
      <c r="J77" s="224"/>
      <c r="K77" s="224"/>
      <c r="L77" s="224"/>
      <c r="M77" s="224"/>
      <c r="N77" s="224"/>
      <c r="O77" s="224"/>
      <c r="P77" s="224"/>
      <c r="Q77" s="224"/>
      <c r="R77" s="224"/>
      <c r="S77" s="224"/>
      <c r="T77" s="224"/>
      <c r="U77" s="224"/>
      <c r="V77" s="224"/>
      <c r="W77" s="224"/>
      <c r="X77" s="224"/>
      <c r="Y77" s="213"/>
      <c r="Z77" s="213"/>
      <c r="AA77" s="213"/>
      <c r="AB77" s="213"/>
      <c r="AC77" s="213"/>
      <c r="AD77" s="213"/>
      <c r="AE77" s="213"/>
      <c r="AF77" s="213"/>
      <c r="AG77" s="213" t="s">
        <v>184</v>
      </c>
      <c r="AH77" s="213">
        <v>0</v>
      </c>
      <c r="AI77" s="213"/>
      <c r="AJ77" s="213"/>
      <c r="AK77" s="213"/>
      <c r="AL77" s="213"/>
      <c r="AM77" s="213"/>
      <c r="AN77" s="213"/>
      <c r="AO77" s="213"/>
      <c r="AP77" s="213"/>
      <c r="AQ77" s="213"/>
      <c r="AR77" s="213"/>
      <c r="AS77" s="213"/>
      <c r="AT77" s="213"/>
      <c r="AU77" s="213"/>
      <c r="AV77" s="213"/>
      <c r="AW77" s="213"/>
      <c r="AX77" s="213"/>
      <c r="AY77" s="213"/>
      <c r="AZ77" s="213"/>
      <c r="BA77" s="213"/>
      <c r="BB77" s="213"/>
      <c r="BC77" s="213"/>
      <c r="BD77" s="213"/>
      <c r="BE77" s="213"/>
      <c r="BF77" s="213"/>
      <c r="BG77" s="213"/>
      <c r="BH77" s="213"/>
    </row>
    <row r="78" spans="1:60" x14ac:dyDescent="0.2">
      <c r="A78" s="229" t="s">
        <v>172</v>
      </c>
      <c r="B78" s="230" t="s">
        <v>142</v>
      </c>
      <c r="C78" s="255" t="s">
        <v>133</v>
      </c>
      <c r="D78" s="231"/>
      <c r="E78" s="232"/>
      <c r="F78" s="233"/>
      <c r="G78" s="233">
        <f>SUMIF(AG79:AG84,"&lt;&gt;NOR",G79:G84)</f>
        <v>0</v>
      </c>
      <c r="H78" s="233"/>
      <c r="I78" s="233">
        <f>SUM(I79:I84)</f>
        <v>0</v>
      </c>
      <c r="J78" s="233"/>
      <c r="K78" s="233">
        <f>SUM(K79:K84)</f>
        <v>0</v>
      </c>
      <c r="L78" s="233"/>
      <c r="M78" s="233">
        <f>SUM(M79:M84)</f>
        <v>0</v>
      </c>
      <c r="N78" s="233"/>
      <c r="O78" s="233">
        <f>SUM(O79:O84)</f>
        <v>0</v>
      </c>
      <c r="P78" s="233"/>
      <c r="Q78" s="233">
        <f>SUM(Q79:Q84)</f>
        <v>0</v>
      </c>
      <c r="R78" s="233"/>
      <c r="S78" s="233"/>
      <c r="T78" s="234"/>
      <c r="U78" s="228"/>
      <c r="V78" s="228">
        <f>SUM(V79:V84)</f>
        <v>52.910000000000004</v>
      </c>
      <c r="W78" s="228"/>
      <c r="X78" s="228"/>
      <c r="AG78" t="s">
        <v>173</v>
      </c>
    </row>
    <row r="79" spans="1:60" outlineLevel="1" x14ac:dyDescent="0.2">
      <c r="A79" s="235">
        <v>26</v>
      </c>
      <c r="B79" s="236" t="s">
        <v>275</v>
      </c>
      <c r="C79" s="256" t="s">
        <v>276</v>
      </c>
      <c r="D79" s="237" t="s">
        <v>194</v>
      </c>
      <c r="E79" s="238">
        <v>30.281639999999999</v>
      </c>
      <c r="F79" s="239"/>
      <c r="G79" s="240">
        <f>ROUND(E79*F79,2)</f>
        <v>0</v>
      </c>
      <c r="H79" s="239"/>
      <c r="I79" s="240">
        <f>ROUND(E79*H79,2)</f>
        <v>0</v>
      </c>
      <c r="J79" s="239"/>
      <c r="K79" s="240">
        <f>ROUND(E79*J79,2)</f>
        <v>0</v>
      </c>
      <c r="L79" s="240">
        <v>21</v>
      </c>
      <c r="M79" s="240">
        <f>G79*(1+L79/100)</f>
        <v>0</v>
      </c>
      <c r="N79" s="240">
        <v>0</v>
      </c>
      <c r="O79" s="240">
        <f>ROUND(E79*N79,2)</f>
        <v>0</v>
      </c>
      <c r="P79" s="240">
        <v>0</v>
      </c>
      <c r="Q79" s="240">
        <f>ROUND(E79*P79,2)</f>
        <v>0</v>
      </c>
      <c r="R79" s="240" t="s">
        <v>238</v>
      </c>
      <c r="S79" s="240" t="s">
        <v>178</v>
      </c>
      <c r="T79" s="241" t="s">
        <v>178</v>
      </c>
      <c r="U79" s="224">
        <v>0.49</v>
      </c>
      <c r="V79" s="224">
        <f>ROUND(E79*U79,2)</f>
        <v>14.84</v>
      </c>
      <c r="W79" s="224"/>
      <c r="X79" s="224" t="s">
        <v>277</v>
      </c>
      <c r="Y79" s="213"/>
      <c r="Z79" s="213"/>
      <c r="AA79" s="213"/>
      <c r="AB79" s="213"/>
      <c r="AC79" s="213"/>
      <c r="AD79" s="213"/>
      <c r="AE79" s="213"/>
      <c r="AF79" s="213"/>
      <c r="AG79" s="213" t="s">
        <v>278</v>
      </c>
      <c r="AH79" s="213"/>
      <c r="AI79" s="213"/>
      <c r="AJ79" s="213"/>
      <c r="AK79" s="213"/>
      <c r="AL79" s="213"/>
      <c r="AM79" s="213"/>
      <c r="AN79" s="213"/>
      <c r="AO79" s="213"/>
      <c r="AP79" s="213"/>
      <c r="AQ79" s="213"/>
      <c r="AR79" s="213"/>
      <c r="AS79" s="213"/>
      <c r="AT79" s="213"/>
      <c r="AU79" s="213"/>
      <c r="AV79" s="213"/>
      <c r="AW79" s="213"/>
      <c r="AX79" s="213"/>
      <c r="AY79" s="213"/>
      <c r="AZ79" s="213"/>
      <c r="BA79" s="213"/>
      <c r="BB79" s="213"/>
      <c r="BC79" s="213"/>
      <c r="BD79" s="213"/>
      <c r="BE79" s="213"/>
      <c r="BF79" s="213"/>
      <c r="BG79" s="213"/>
      <c r="BH79" s="213"/>
    </row>
    <row r="80" spans="1:60" outlineLevel="1" x14ac:dyDescent="0.2">
      <c r="A80" s="221"/>
      <c r="B80" s="222"/>
      <c r="C80" s="259" t="s">
        <v>279</v>
      </c>
      <c r="D80" s="244"/>
      <c r="E80" s="244"/>
      <c r="F80" s="244"/>
      <c r="G80" s="244"/>
      <c r="H80" s="224"/>
      <c r="I80" s="224"/>
      <c r="J80" s="224"/>
      <c r="K80" s="224"/>
      <c r="L80" s="224"/>
      <c r="M80" s="224"/>
      <c r="N80" s="224"/>
      <c r="O80" s="224"/>
      <c r="P80" s="224"/>
      <c r="Q80" s="224"/>
      <c r="R80" s="224"/>
      <c r="S80" s="224"/>
      <c r="T80" s="224"/>
      <c r="U80" s="224"/>
      <c r="V80" s="224"/>
      <c r="W80" s="224"/>
      <c r="X80" s="224"/>
      <c r="Y80" s="213"/>
      <c r="Z80" s="213"/>
      <c r="AA80" s="213"/>
      <c r="AB80" s="213"/>
      <c r="AC80" s="213"/>
      <c r="AD80" s="213"/>
      <c r="AE80" s="213"/>
      <c r="AF80" s="213"/>
      <c r="AG80" s="213" t="s">
        <v>209</v>
      </c>
      <c r="AH80" s="213"/>
      <c r="AI80" s="213"/>
      <c r="AJ80" s="213"/>
      <c r="AK80" s="213"/>
      <c r="AL80" s="213"/>
      <c r="AM80" s="213"/>
      <c r="AN80" s="213"/>
      <c r="AO80" s="213"/>
      <c r="AP80" s="213"/>
      <c r="AQ80" s="213"/>
      <c r="AR80" s="213"/>
      <c r="AS80" s="213"/>
      <c r="AT80" s="213"/>
      <c r="AU80" s="213"/>
      <c r="AV80" s="213"/>
      <c r="AW80" s="213"/>
      <c r="AX80" s="213"/>
      <c r="AY80" s="213"/>
      <c r="AZ80" s="213"/>
      <c r="BA80" s="213"/>
      <c r="BB80" s="213"/>
      <c r="BC80" s="213"/>
      <c r="BD80" s="213"/>
      <c r="BE80" s="213"/>
      <c r="BF80" s="213"/>
      <c r="BG80" s="213"/>
      <c r="BH80" s="213"/>
    </row>
    <row r="81" spans="1:60" outlineLevel="1" x14ac:dyDescent="0.2">
      <c r="A81" s="245">
        <v>27</v>
      </c>
      <c r="B81" s="246" t="s">
        <v>280</v>
      </c>
      <c r="C81" s="260" t="s">
        <v>281</v>
      </c>
      <c r="D81" s="247" t="s">
        <v>194</v>
      </c>
      <c r="E81" s="248">
        <v>90.844920000000002</v>
      </c>
      <c r="F81" s="249"/>
      <c r="G81" s="250">
        <f>ROUND(E81*F81,2)</f>
        <v>0</v>
      </c>
      <c r="H81" s="249"/>
      <c r="I81" s="250">
        <f>ROUND(E81*H81,2)</f>
        <v>0</v>
      </c>
      <c r="J81" s="249"/>
      <c r="K81" s="250">
        <f>ROUND(E81*J81,2)</f>
        <v>0</v>
      </c>
      <c r="L81" s="250">
        <v>21</v>
      </c>
      <c r="M81" s="250">
        <f>G81*(1+L81/100)</f>
        <v>0</v>
      </c>
      <c r="N81" s="250">
        <v>0</v>
      </c>
      <c r="O81" s="250">
        <f>ROUND(E81*N81,2)</f>
        <v>0</v>
      </c>
      <c r="P81" s="250">
        <v>0</v>
      </c>
      <c r="Q81" s="250">
        <f>ROUND(E81*P81,2)</f>
        <v>0</v>
      </c>
      <c r="R81" s="250" t="s">
        <v>238</v>
      </c>
      <c r="S81" s="250" t="s">
        <v>178</v>
      </c>
      <c r="T81" s="251" t="s">
        <v>178</v>
      </c>
      <c r="U81" s="224">
        <v>0</v>
      </c>
      <c r="V81" s="224">
        <f>ROUND(E81*U81,2)</f>
        <v>0</v>
      </c>
      <c r="W81" s="224"/>
      <c r="X81" s="224" t="s">
        <v>277</v>
      </c>
      <c r="Y81" s="213"/>
      <c r="Z81" s="213"/>
      <c r="AA81" s="213"/>
      <c r="AB81" s="213"/>
      <c r="AC81" s="213"/>
      <c r="AD81" s="213"/>
      <c r="AE81" s="213"/>
      <c r="AF81" s="213"/>
      <c r="AG81" s="213" t="s">
        <v>278</v>
      </c>
      <c r="AH81" s="213"/>
      <c r="AI81" s="213"/>
      <c r="AJ81" s="213"/>
      <c r="AK81" s="213"/>
      <c r="AL81" s="213"/>
      <c r="AM81" s="213"/>
      <c r="AN81" s="213"/>
      <c r="AO81" s="213"/>
      <c r="AP81" s="213"/>
      <c r="AQ81" s="213"/>
      <c r="AR81" s="213"/>
      <c r="AS81" s="213"/>
      <c r="AT81" s="213"/>
      <c r="AU81" s="213"/>
      <c r="AV81" s="213"/>
      <c r="AW81" s="213"/>
      <c r="AX81" s="213"/>
      <c r="AY81" s="213"/>
      <c r="AZ81" s="213"/>
      <c r="BA81" s="213"/>
      <c r="BB81" s="213"/>
      <c r="BC81" s="213"/>
      <c r="BD81" s="213"/>
      <c r="BE81" s="213"/>
      <c r="BF81" s="213"/>
      <c r="BG81" s="213"/>
      <c r="BH81" s="213"/>
    </row>
    <row r="82" spans="1:60" outlineLevel="1" x14ac:dyDescent="0.2">
      <c r="A82" s="245">
        <v>28</v>
      </c>
      <c r="B82" s="246" t="s">
        <v>282</v>
      </c>
      <c r="C82" s="260" t="s">
        <v>283</v>
      </c>
      <c r="D82" s="247" t="s">
        <v>194</v>
      </c>
      <c r="E82" s="248">
        <v>30.281639999999999</v>
      </c>
      <c r="F82" s="249"/>
      <c r="G82" s="250">
        <f>ROUND(E82*F82,2)</f>
        <v>0</v>
      </c>
      <c r="H82" s="249"/>
      <c r="I82" s="250">
        <f>ROUND(E82*H82,2)</f>
        <v>0</v>
      </c>
      <c r="J82" s="249"/>
      <c r="K82" s="250">
        <f>ROUND(E82*J82,2)</f>
        <v>0</v>
      </c>
      <c r="L82" s="250">
        <v>21</v>
      </c>
      <c r="M82" s="250">
        <f>G82*(1+L82/100)</f>
        <v>0</v>
      </c>
      <c r="N82" s="250">
        <v>0</v>
      </c>
      <c r="O82" s="250">
        <f>ROUND(E82*N82,2)</f>
        <v>0</v>
      </c>
      <c r="P82" s="250">
        <v>0</v>
      </c>
      <c r="Q82" s="250">
        <f>ROUND(E82*P82,2)</f>
        <v>0</v>
      </c>
      <c r="R82" s="250" t="s">
        <v>238</v>
      </c>
      <c r="S82" s="250" t="s">
        <v>178</v>
      </c>
      <c r="T82" s="251" t="s">
        <v>178</v>
      </c>
      <c r="U82" s="224">
        <v>0.94199999999999995</v>
      </c>
      <c r="V82" s="224">
        <f>ROUND(E82*U82,2)</f>
        <v>28.53</v>
      </c>
      <c r="W82" s="224"/>
      <c r="X82" s="224" t="s">
        <v>277</v>
      </c>
      <c r="Y82" s="213"/>
      <c r="Z82" s="213"/>
      <c r="AA82" s="213"/>
      <c r="AB82" s="213"/>
      <c r="AC82" s="213"/>
      <c r="AD82" s="213"/>
      <c r="AE82" s="213"/>
      <c r="AF82" s="213"/>
      <c r="AG82" s="213" t="s">
        <v>278</v>
      </c>
      <c r="AH82" s="213"/>
      <c r="AI82" s="213"/>
      <c r="AJ82" s="213"/>
      <c r="AK82" s="213"/>
      <c r="AL82" s="213"/>
      <c r="AM82" s="213"/>
      <c r="AN82" s="213"/>
      <c r="AO82" s="213"/>
      <c r="AP82" s="213"/>
      <c r="AQ82" s="213"/>
      <c r="AR82" s="213"/>
      <c r="AS82" s="213"/>
      <c r="AT82" s="213"/>
      <c r="AU82" s="213"/>
      <c r="AV82" s="213"/>
      <c r="AW82" s="213"/>
      <c r="AX82" s="213"/>
      <c r="AY82" s="213"/>
      <c r="AZ82" s="213"/>
      <c r="BA82" s="213"/>
      <c r="BB82" s="213"/>
      <c r="BC82" s="213"/>
      <c r="BD82" s="213"/>
      <c r="BE82" s="213"/>
      <c r="BF82" s="213"/>
      <c r="BG82" s="213"/>
      <c r="BH82" s="213"/>
    </row>
    <row r="83" spans="1:60" ht="22.5" outlineLevel="1" x14ac:dyDescent="0.2">
      <c r="A83" s="245">
        <v>29</v>
      </c>
      <c r="B83" s="246" t="s">
        <v>284</v>
      </c>
      <c r="C83" s="260" t="s">
        <v>285</v>
      </c>
      <c r="D83" s="247" t="s">
        <v>194</v>
      </c>
      <c r="E83" s="248">
        <v>90.844920000000002</v>
      </c>
      <c r="F83" s="249"/>
      <c r="G83" s="250">
        <f>ROUND(E83*F83,2)</f>
        <v>0</v>
      </c>
      <c r="H83" s="249"/>
      <c r="I83" s="250">
        <f>ROUND(E83*H83,2)</f>
        <v>0</v>
      </c>
      <c r="J83" s="249"/>
      <c r="K83" s="250">
        <f>ROUND(E83*J83,2)</f>
        <v>0</v>
      </c>
      <c r="L83" s="250">
        <v>21</v>
      </c>
      <c r="M83" s="250">
        <f>G83*(1+L83/100)</f>
        <v>0</v>
      </c>
      <c r="N83" s="250">
        <v>0</v>
      </c>
      <c r="O83" s="250">
        <f>ROUND(E83*N83,2)</f>
        <v>0</v>
      </c>
      <c r="P83" s="250">
        <v>0</v>
      </c>
      <c r="Q83" s="250">
        <f>ROUND(E83*P83,2)</f>
        <v>0</v>
      </c>
      <c r="R83" s="250" t="s">
        <v>238</v>
      </c>
      <c r="S83" s="250" t="s">
        <v>178</v>
      </c>
      <c r="T83" s="251" t="s">
        <v>178</v>
      </c>
      <c r="U83" s="224">
        <v>0.105</v>
      </c>
      <c r="V83" s="224">
        <f>ROUND(E83*U83,2)</f>
        <v>9.5399999999999991</v>
      </c>
      <c r="W83" s="224"/>
      <c r="X83" s="224" t="s">
        <v>277</v>
      </c>
      <c r="Y83" s="213"/>
      <c r="Z83" s="213"/>
      <c r="AA83" s="213"/>
      <c r="AB83" s="213"/>
      <c r="AC83" s="213"/>
      <c r="AD83" s="213"/>
      <c r="AE83" s="213"/>
      <c r="AF83" s="213"/>
      <c r="AG83" s="213" t="s">
        <v>278</v>
      </c>
      <c r="AH83" s="213"/>
      <c r="AI83" s="213"/>
      <c r="AJ83" s="213"/>
      <c r="AK83" s="213"/>
      <c r="AL83" s="213"/>
      <c r="AM83" s="213"/>
      <c r="AN83" s="213"/>
      <c r="AO83" s="213"/>
      <c r="AP83" s="213"/>
      <c r="AQ83" s="213"/>
      <c r="AR83" s="213"/>
      <c r="AS83" s="213"/>
      <c r="AT83" s="213"/>
      <c r="AU83" s="213"/>
      <c r="AV83" s="213"/>
      <c r="AW83" s="213"/>
      <c r="AX83" s="213"/>
      <c r="AY83" s="213"/>
      <c r="AZ83" s="213"/>
      <c r="BA83" s="213"/>
      <c r="BB83" s="213"/>
      <c r="BC83" s="213"/>
      <c r="BD83" s="213"/>
      <c r="BE83" s="213"/>
      <c r="BF83" s="213"/>
      <c r="BG83" s="213"/>
      <c r="BH83" s="213"/>
    </row>
    <row r="84" spans="1:60" outlineLevel="1" x14ac:dyDescent="0.2">
      <c r="A84" s="245">
        <v>30</v>
      </c>
      <c r="B84" s="246" t="s">
        <v>286</v>
      </c>
      <c r="C84" s="260" t="s">
        <v>287</v>
      </c>
      <c r="D84" s="247" t="s">
        <v>194</v>
      </c>
      <c r="E84" s="248">
        <v>30.281639999999999</v>
      </c>
      <c r="F84" s="249"/>
      <c r="G84" s="250">
        <f>ROUND(E84*F84,2)</f>
        <v>0</v>
      </c>
      <c r="H84" s="249"/>
      <c r="I84" s="250">
        <f>ROUND(E84*H84,2)</f>
        <v>0</v>
      </c>
      <c r="J84" s="249"/>
      <c r="K84" s="250">
        <f>ROUND(E84*J84,2)</f>
        <v>0</v>
      </c>
      <c r="L84" s="250">
        <v>21</v>
      </c>
      <c r="M84" s="250">
        <f>G84*(1+L84/100)</f>
        <v>0</v>
      </c>
      <c r="N84" s="250">
        <v>0</v>
      </c>
      <c r="O84" s="250">
        <f>ROUND(E84*N84,2)</f>
        <v>0</v>
      </c>
      <c r="P84" s="250">
        <v>0</v>
      </c>
      <c r="Q84" s="250">
        <f>ROUND(E84*P84,2)</f>
        <v>0</v>
      </c>
      <c r="R84" s="250" t="s">
        <v>238</v>
      </c>
      <c r="S84" s="250" t="s">
        <v>178</v>
      </c>
      <c r="T84" s="251" t="s">
        <v>178</v>
      </c>
      <c r="U84" s="224">
        <v>0</v>
      </c>
      <c r="V84" s="224">
        <f>ROUND(E84*U84,2)</f>
        <v>0</v>
      </c>
      <c r="W84" s="224"/>
      <c r="X84" s="224" t="s">
        <v>277</v>
      </c>
      <c r="Y84" s="213"/>
      <c r="Z84" s="213"/>
      <c r="AA84" s="213"/>
      <c r="AB84" s="213"/>
      <c r="AC84" s="213"/>
      <c r="AD84" s="213"/>
      <c r="AE84" s="213"/>
      <c r="AF84" s="213"/>
      <c r="AG84" s="213" t="s">
        <v>278</v>
      </c>
      <c r="AH84" s="213"/>
      <c r="AI84" s="213"/>
      <c r="AJ84" s="213"/>
      <c r="AK84" s="213"/>
      <c r="AL84" s="213"/>
      <c r="AM84" s="213"/>
      <c r="AN84" s="213"/>
      <c r="AO84" s="213"/>
      <c r="AP84" s="213"/>
      <c r="AQ84" s="213"/>
      <c r="AR84" s="213"/>
      <c r="AS84" s="213"/>
      <c r="AT84" s="213"/>
      <c r="AU84" s="213"/>
      <c r="AV84" s="213"/>
      <c r="AW84" s="213"/>
      <c r="AX84" s="213"/>
      <c r="AY84" s="213"/>
      <c r="AZ84" s="213"/>
      <c r="BA84" s="213"/>
      <c r="BB84" s="213"/>
      <c r="BC84" s="213"/>
      <c r="BD84" s="213"/>
      <c r="BE84" s="213"/>
      <c r="BF84" s="213"/>
      <c r="BG84" s="213"/>
      <c r="BH84" s="213"/>
    </row>
    <row r="85" spans="1:60" x14ac:dyDescent="0.2">
      <c r="A85" s="229" t="s">
        <v>172</v>
      </c>
      <c r="B85" s="230" t="s">
        <v>144</v>
      </c>
      <c r="C85" s="255" t="s">
        <v>27</v>
      </c>
      <c r="D85" s="231"/>
      <c r="E85" s="232"/>
      <c r="F85" s="233"/>
      <c r="G85" s="233">
        <f>SUMIF(AG86:AG89,"&lt;&gt;NOR",G86:G89)</f>
        <v>0</v>
      </c>
      <c r="H85" s="233"/>
      <c r="I85" s="233">
        <f>SUM(I86:I89)</f>
        <v>0</v>
      </c>
      <c r="J85" s="233"/>
      <c r="K85" s="233">
        <f>SUM(K86:K89)</f>
        <v>0</v>
      </c>
      <c r="L85" s="233"/>
      <c r="M85" s="233">
        <f>SUM(M86:M89)</f>
        <v>0</v>
      </c>
      <c r="N85" s="233"/>
      <c r="O85" s="233">
        <f>SUM(O86:O89)</f>
        <v>0</v>
      </c>
      <c r="P85" s="233"/>
      <c r="Q85" s="233">
        <f>SUM(Q86:Q89)</f>
        <v>0</v>
      </c>
      <c r="R85" s="233"/>
      <c r="S85" s="233"/>
      <c r="T85" s="234"/>
      <c r="U85" s="228"/>
      <c r="V85" s="228">
        <f>SUM(V86:V89)</f>
        <v>0</v>
      </c>
      <c r="W85" s="228"/>
      <c r="X85" s="228"/>
      <c r="AG85" t="s">
        <v>173</v>
      </c>
    </row>
    <row r="86" spans="1:60" outlineLevel="1" x14ac:dyDescent="0.2">
      <c r="A86" s="235">
        <v>31</v>
      </c>
      <c r="B86" s="236" t="s">
        <v>288</v>
      </c>
      <c r="C86" s="256" t="s">
        <v>289</v>
      </c>
      <c r="D86" s="237" t="s">
        <v>290</v>
      </c>
      <c r="E86" s="238">
        <v>1</v>
      </c>
      <c r="F86" s="239"/>
      <c r="G86" s="240">
        <f>ROUND(E86*F86,2)</f>
        <v>0</v>
      </c>
      <c r="H86" s="239"/>
      <c r="I86" s="240">
        <f>ROUND(E86*H86,2)</f>
        <v>0</v>
      </c>
      <c r="J86" s="239"/>
      <c r="K86" s="240">
        <f>ROUND(E86*J86,2)</f>
        <v>0</v>
      </c>
      <c r="L86" s="240">
        <v>21</v>
      </c>
      <c r="M86" s="240">
        <f>G86*(1+L86/100)</f>
        <v>0</v>
      </c>
      <c r="N86" s="240">
        <v>0</v>
      </c>
      <c r="O86" s="240">
        <f>ROUND(E86*N86,2)</f>
        <v>0</v>
      </c>
      <c r="P86" s="240">
        <v>0</v>
      </c>
      <c r="Q86" s="240">
        <f>ROUND(E86*P86,2)</f>
        <v>0</v>
      </c>
      <c r="R86" s="240"/>
      <c r="S86" s="240" t="s">
        <v>178</v>
      </c>
      <c r="T86" s="241" t="s">
        <v>207</v>
      </c>
      <c r="U86" s="224">
        <v>0</v>
      </c>
      <c r="V86" s="224">
        <f>ROUND(E86*U86,2)</f>
        <v>0</v>
      </c>
      <c r="W86" s="224"/>
      <c r="X86" s="224" t="s">
        <v>291</v>
      </c>
      <c r="Y86" s="213"/>
      <c r="Z86" s="213"/>
      <c r="AA86" s="213"/>
      <c r="AB86" s="213"/>
      <c r="AC86" s="213"/>
      <c r="AD86" s="213"/>
      <c r="AE86" s="213"/>
      <c r="AF86" s="213"/>
      <c r="AG86" s="213" t="s">
        <v>292</v>
      </c>
      <c r="AH86" s="213"/>
      <c r="AI86" s="213"/>
      <c r="AJ86" s="213"/>
      <c r="AK86" s="213"/>
      <c r="AL86" s="213"/>
      <c r="AM86" s="213"/>
      <c r="AN86" s="213"/>
      <c r="AO86" s="213"/>
      <c r="AP86" s="213"/>
      <c r="AQ86" s="213"/>
      <c r="AR86" s="213"/>
      <c r="AS86" s="213"/>
      <c r="AT86" s="213"/>
      <c r="AU86" s="213"/>
      <c r="AV86" s="213"/>
      <c r="AW86" s="213"/>
      <c r="AX86" s="213"/>
      <c r="AY86" s="213"/>
      <c r="AZ86" s="213"/>
      <c r="BA86" s="213"/>
      <c r="BB86" s="213"/>
      <c r="BC86" s="213"/>
      <c r="BD86" s="213"/>
      <c r="BE86" s="213"/>
      <c r="BF86" s="213"/>
      <c r="BG86" s="213"/>
      <c r="BH86" s="213"/>
    </row>
    <row r="87" spans="1:60" outlineLevel="1" x14ac:dyDescent="0.2">
      <c r="A87" s="221"/>
      <c r="B87" s="222"/>
      <c r="C87" s="259" t="s">
        <v>293</v>
      </c>
      <c r="D87" s="244"/>
      <c r="E87" s="244"/>
      <c r="F87" s="244"/>
      <c r="G87" s="244"/>
      <c r="H87" s="224"/>
      <c r="I87" s="224"/>
      <c r="J87" s="224"/>
      <c r="K87" s="224"/>
      <c r="L87" s="224"/>
      <c r="M87" s="224"/>
      <c r="N87" s="224"/>
      <c r="O87" s="224"/>
      <c r="P87" s="224"/>
      <c r="Q87" s="224"/>
      <c r="R87" s="224"/>
      <c r="S87" s="224"/>
      <c r="T87" s="224"/>
      <c r="U87" s="224"/>
      <c r="V87" s="224"/>
      <c r="W87" s="224"/>
      <c r="X87" s="224"/>
      <c r="Y87" s="213"/>
      <c r="Z87" s="213"/>
      <c r="AA87" s="213"/>
      <c r="AB87" s="213"/>
      <c r="AC87" s="213"/>
      <c r="AD87" s="213"/>
      <c r="AE87" s="213"/>
      <c r="AF87" s="213"/>
      <c r="AG87" s="213" t="s">
        <v>209</v>
      </c>
      <c r="AH87" s="213"/>
      <c r="AI87" s="213"/>
      <c r="AJ87" s="213"/>
      <c r="AK87" s="213"/>
      <c r="AL87" s="213"/>
      <c r="AM87" s="213"/>
      <c r="AN87" s="213"/>
      <c r="AO87" s="213"/>
      <c r="AP87" s="213"/>
      <c r="AQ87" s="213"/>
      <c r="AR87" s="213"/>
      <c r="AS87" s="213"/>
      <c r="AT87" s="213"/>
      <c r="AU87" s="213"/>
      <c r="AV87" s="213"/>
      <c r="AW87" s="213"/>
      <c r="AX87" s="213"/>
      <c r="AY87" s="213"/>
      <c r="AZ87" s="213"/>
      <c r="BA87" s="213"/>
      <c r="BB87" s="213"/>
      <c r="BC87" s="213"/>
      <c r="BD87" s="213"/>
      <c r="BE87" s="213"/>
      <c r="BF87" s="213"/>
      <c r="BG87" s="213"/>
      <c r="BH87" s="213"/>
    </row>
    <row r="88" spans="1:60" outlineLevel="1" x14ac:dyDescent="0.2">
      <c r="A88" s="235">
        <v>32</v>
      </c>
      <c r="B88" s="236" t="s">
        <v>294</v>
      </c>
      <c r="C88" s="256" t="s">
        <v>295</v>
      </c>
      <c r="D88" s="237" t="s">
        <v>290</v>
      </c>
      <c r="E88" s="238">
        <v>1</v>
      </c>
      <c r="F88" s="239"/>
      <c r="G88" s="240">
        <f>ROUND(E88*F88,2)</f>
        <v>0</v>
      </c>
      <c r="H88" s="239"/>
      <c r="I88" s="240">
        <f>ROUND(E88*H88,2)</f>
        <v>0</v>
      </c>
      <c r="J88" s="239"/>
      <c r="K88" s="240">
        <f>ROUND(E88*J88,2)</f>
        <v>0</v>
      </c>
      <c r="L88" s="240">
        <v>21</v>
      </c>
      <c r="M88" s="240">
        <f>G88*(1+L88/100)</f>
        <v>0</v>
      </c>
      <c r="N88" s="240">
        <v>0</v>
      </c>
      <c r="O88" s="240">
        <f>ROUND(E88*N88,2)</f>
        <v>0</v>
      </c>
      <c r="P88" s="240">
        <v>0</v>
      </c>
      <c r="Q88" s="240">
        <f>ROUND(E88*P88,2)</f>
        <v>0</v>
      </c>
      <c r="R88" s="240"/>
      <c r="S88" s="240" t="s">
        <v>178</v>
      </c>
      <c r="T88" s="241" t="s">
        <v>207</v>
      </c>
      <c r="U88" s="224">
        <v>0</v>
      </c>
      <c r="V88" s="224">
        <f>ROUND(E88*U88,2)</f>
        <v>0</v>
      </c>
      <c r="W88" s="224"/>
      <c r="X88" s="224" t="s">
        <v>291</v>
      </c>
      <c r="Y88" s="213"/>
      <c r="Z88" s="213"/>
      <c r="AA88" s="213"/>
      <c r="AB88" s="213"/>
      <c r="AC88" s="213"/>
      <c r="AD88" s="213"/>
      <c r="AE88" s="213"/>
      <c r="AF88" s="213"/>
      <c r="AG88" s="213" t="s">
        <v>292</v>
      </c>
      <c r="AH88" s="213"/>
      <c r="AI88" s="213"/>
      <c r="AJ88" s="213"/>
      <c r="AK88" s="213"/>
      <c r="AL88" s="213"/>
      <c r="AM88" s="213"/>
      <c r="AN88" s="213"/>
      <c r="AO88" s="213"/>
      <c r="AP88" s="213"/>
      <c r="AQ88" s="213"/>
      <c r="AR88" s="213"/>
      <c r="AS88" s="213"/>
      <c r="AT88" s="213"/>
      <c r="AU88" s="213"/>
      <c r="AV88" s="213"/>
      <c r="AW88" s="213"/>
      <c r="AX88" s="213"/>
      <c r="AY88" s="213"/>
      <c r="AZ88" s="213"/>
      <c r="BA88" s="213"/>
      <c r="BB88" s="213"/>
      <c r="BC88" s="213"/>
      <c r="BD88" s="213"/>
      <c r="BE88" s="213"/>
      <c r="BF88" s="213"/>
      <c r="BG88" s="213"/>
      <c r="BH88" s="213"/>
    </row>
    <row r="89" spans="1:60" ht="33.75" outlineLevel="1" x14ac:dyDescent="0.2">
      <c r="A89" s="221"/>
      <c r="B89" s="222"/>
      <c r="C89" s="259" t="s">
        <v>296</v>
      </c>
      <c r="D89" s="244"/>
      <c r="E89" s="244"/>
      <c r="F89" s="244"/>
      <c r="G89" s="244"/>
      <c r="H89" s="224"/>
      <c r="I89" s="224"/>
      <c r="J89" s="224"/>
      <c r="K89" s="224"/>
      <c r="L89" s="224"/>
      <c r="M89" s="224"/>
      <c r="N89" s="224"/>
      <c r="O89" s="224"/>
      <c r="P89" s="224"/>
      <c r="Q89" s="224"/>
      <c r="R89" s="224"/>
      <c r="S89" s="224"/>
      <c r="T89" s="224"/>
      <c r="U89" s="224"/>
      <c r="V89" s="224"/>
      <c r="W89" s="224"/>
      <c r="X89" s="224"/>
      <c r="Y89" s="213"/>
      <c r="Z89" s="213"/>
      <c r="AA89" s="213"/>
      <c r="AB89" s="213"/>
      <c r="AC89" s="213"/>
      <c r="AD89" s="213"/>
      <c r="AE89" s="213"/>
      <c r="AF89" s="213"/>
      <c r="AG89" s="213" t="s">
        <v>209</v>
      </c>
      <c r="AH89" s="213"/>
      <c r="AI89" s="213"/>
      <c r="AJ89" s="213"/>
      <c r="AK89" s="213"/>
      <c r="AL89" s="213"/>
      <c r="AM89" s="213"/>
      <c r="AN89" s="213"/>
      <c r="AO89" s="213"/>
      <c r="AP89" s="213"/>
      <c r="AQ89" s="213"/>
      <c r="AR89" s="213"/>
      <c r="AS89" s="213"/>
      <c r="AT89" s="213"/>
      <c r="AU89" s="213"/>
      <c r="AV89" s="213"/>
      <c r="AW89" s="213"/>
      <c r="AX89" s="213"/>
      <c r="AY89" s="213"/>
      <c r="AZ89" s="213"/>
      <c r="BA89" s="243" t="str">
        <f>C89</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89" s="213"/>
      <c r="BC89" s="213"/>
      <c r="BD89" s="213"/>
      <c r="BE89" s="213"/>
      <c r="BF89" s="213"/>
      <c r="BG89" s="213"/>
      <c r="BH89" s="213"/>
    </row>
    <row r="90" spans="1:60" x14ac:dyDescent="0.2">
      <c r="A90" s="3"/>
      <c r="B90" s="4"/>
      <c r="C90" s="263"/>
      <c r="D90" s="6"/>
      <c r="E90" s="3"/>
      <c r="F90" s="3"/>
      <c r="G90" s="3"/>
      <c r="H90" s="3"/>
      <c r="I90" s="3"/>
      <c r="J90" s="3"/>
      <c r="K90" s="3"/>
      <c r="L90" s="3"/>
      <c r="M90" s="3"/>
      <c r="N90" s="3"/>
      <c r="O90" s="3"/>
      <c r="P90" s="3"/>
      <c r="Q90" s="3"/>
      <c r="R90" s="3"/>
      <c r="S90" s="3"/>
      <c r="T90" s="3"/>
      <c r="U90" s="3"/>
      <c r="V90" s="3"/>
      <c r="W90" s="3"/>
      <c r="X90" s="3"/>
      <c r="AE90">
        <v>15</v>
      </c>
      <c r="AF90">
        <v>21</v>
      </c>
      <c r="AG90" t="s">
        <v>159</v>
      </c>
    </row>
    <row r="91" spans="1:60" x14ac:dyDescent="0.2">
      <c r="A91" s="216"/>
      <c r="B91" s="217" t="s">
        <v>29</v>
      </c>
      <c r="C91" s="264"/>
      <c r="D91" s="218"/>
      <c r="E91" s="219"/>
      <c r="F91" s="219"/>
      <c r="G91" s="254">
        <f>G8+G12+G29+G33+G40+G44+G48+G55+G59+G62+G70+G78+G85</f>
        <v>0</v>
      </c>
      <c r="H91" s="3"/>
      <c r="I91" s="3"/>
      <c r="J91" s="3"/>
      <c r="K91" s="3"/>
      <c r="L91" s="3"/>
      <c r="M91" s="3"/>
      <c r="N91" s="3"/>
      <c r="O91" s="3"/>
      <c r="P91" s="3"/>
      <c r="Q91" s="3"/>
      <c r="R91" s="3"/>
      <c r="S91" s="3"/>
      <c r="T91" s="3"/>
      <c r="U91" s="3"/>
      <c r="V91" s="3"/>
      <c r="W91" s="3"/>
      <c r="X91" s="3"/>
      <c r="AE91">
        <f>SUMIF(L7:L89,AE90,G7:G89)</f>
        <v>0</v>
      </c>
      <c r="AF91">
        <f>SUMIF(L7:L89,AF90,G7:G89)</f>
        <v>0</v>
      </c>
      <c r="AG91" t="s">
        <v>297</v>
      </c>
    </row>
    <row r="92" spans="1:60" x14ac:dyDescent="0.2">
      <c r="A92" s="220" t="s">
        <v>298</v>
      </c>
      <c r="B92" s="220"/>
      <c r="C92" s="263"/>
      <c r="D92" s="6"/>
      <c r="E92" s="3"/>
      <c r="F92" s="3"/>
      <c r="G92" s="3"/>
      <c r="H92" s="3"/>
      <c r="I92" s="3"/>
      <c r="J92" s="3"/>
      <c r="K92" s="3"/>
      <c r="L92" s="3"/>
      <c r="M92" s="3"/>
      <c r="N92" s="3"/>
      <c r="O92" s="3"/>
      <c r="P92" s="3"/>
      <c r="Q92" s="3"/>
      <c r="R92" s="3"/>
      <c r="S92" s="3"/>
      <c r="T92" s="3"/>
      <c r="U92" s="3"/>
      <c r="V92" s="3"/>
      <c r="W92" s="3"/>
      <c r="X92" s="3"/>
    </row>
    <row r="93" spans="1:60" x14ac:dyDescent="0.2">
      <c r="A93" s="3"/>
      <c r="B93" s="4" t="s">
        <v>299</v>
      </c>
      <c r="C93" s="263" t="s">
        <v>300</v>
      </c>
      <c r="D93" s="6"/>
      <c r="E93" s="3"/>
      <c r="F93" s="3"/>
      <c r="G93" s="3"/>
      <c r="H93" s="3"/>
      <c r="I93" s="3"/>
      <c r="J93" s="3"/>
      <c r="K93" s="3"/>
      <c r="L93" s="3"/>
      <c r="M93" s="3"/>
      <c r="N93" s="3"/>
      <c r="O93" s="3"/>
      <c r="P93" s="3"/>
      <c r="Q93" s="3"/>
      <c r="R93" s="3"/>
      <c r="S93" s="3"/>
      <c r="T93" s="3"/>
      <c r="U93" s="3"/>
      <c r="V93" s="3"/>
      <c r="W93" s="3"/>
      <c r="X93" s="3"/>
      <c r="AG93" t="s">
        <v>301</v>
      </c>
    </row>
    <row r="94" spans="1:60" x14ac:dyDescent="0.2">
      <c r="A94" s="3"/>
      <c r="B94" s="4" t="s">
        <v>302</v>
      </c>
      <c r="C94" s="263" t="s">
        <v>303</v>
      </c>
      <c r="D94" s="6"/>
      <c r="E94" s="3"/>
      <c r="F94" s="3"/>
      <c r="G94" s="3"/>
      <c r="H94" s="3"/>
      <c r="I94" s="3"/>
      <c r="J94" s="3"/>
      <c r="K94" s="3"/>
      <c r="L94" s="3"/>
      <c r="M94" s="3"/>
      <c r="N94" s="3"/>
      <c r="O94" s="3"/>
      <c r="P94" s="3"/>
      <c r="Q94" s="3"/>
      <c r="R94" s="3"/>
      <c r="S94" s="3"/>
      <c r="T94" s="3"/>
      <c r="U94" s="3"/>
      <c r="V94" s="3"/>
      <c r="W94" s="3"/>
      <c r="X94" s="3"/>
      <c r="AG94" t="s">
        <v>304</v>
      </c>
    </row>
    <row r="95" spans="1:60" x14ac:dyDescent="0.2">
      <c r="A95" s="3"/>
      <c r="B95" s="4"/>
      <c r="C95" s="263" t="s">
        <v>305</v>
      </c>
      <c r="D95" s="6"/>
      <c r="E95" s="3"/>
      <c r="F95" s="3"/>
      <c r="G95" s="3"/>
      <c r="H95" s="3"/>
      <c r="I95" s="3"/>
      <c r="J95" s="3"/>
      <c r="K95" s="3"/>
      <c r="L95" s="3"/>
      <c r="M95" s="3"/>
      <c r="N95" s="3"/>
      <c r="O95" s="3"/>
      <c r="P95" s="3"/>
      <c r="Q95" s="3"/>
      <c r="R95" s="3"/>
      <c r="S95" s="3"/>
      <c r="T95" s="3"/>
      <c r="U95" s="3"/>
      <c r="V95" s="3"/>
      <c r="W95" s="3"/>
      <c r="X95" s="3"/>
      <c r="AG95" t="s">
        <v>306</v>
      </c>
    </row>
    <row r="96" spans="1:60" x14ac:dyDescent="0.2">
      <c r="A96" s="3"/>
      <c r="B96" s="4"/>
      <c r="C96" s="263"/>
      <c r="D96" s="6"/>
      <c r="E96" s="3"/>
      <c r="F96" s="3"/>
      <c r="G96" s="3"/>
      <c r="H96" s="3"/>
      <c r="I96" s="3"/>
      <c r="J96" s="3"/>
      <c r="K96" s="3"/>
      <c r="L96" s="3"/>
      <c r="M96" s="3"/>
      <c r="N96" s="3"/>
      <c r="O96" s="3"/>
      <c r="P96" s="3"/>
      <c r="Q96" s="3"/>
      <c r="R96" s="3"/>
      <c r="S96" s="3"/>
      <c r="T96" s="3"/>
      <c r="U96" s="3"/>
      <c r="V96" s="3"/>
      <c r="W96" s="3"/>
      <c r="X96" s="3"/>
    </row>
    <row r="97" spans="3:33" x14ac:dyDescent="0.2">
      <c r="C97" s="265"/>
      <c r="D97" s="10"/>
      <c r="AG97" t="s">
        <v>307</v>
      </c>
    </row>
    <row r="98" spans="3:33" x14ac:dyDescent="0.2">
      <c r="D98" s="10"/>
    </row>
    <row r="99" spans="3:33" x14ac:dyDescent="0.2">
      <c r="D99" s="10"/>
    </row>
    <row r="100" spans="3:33" x14ac:dyDescent="0.2">
      <c r="D100" s="10"/>
    </row>
    <row r="101" spans="3:33" x14ac:dyDescent="0.2">
      <c r="D101" s="10"/>
    </row>
    <row r="102" spans="3:33" x14ac:dyDescent="0.2">
      <c r="D102" s="10"/>
    </row>
    <row r="103" spans="3:33" x14ac:dyDescent="0.2">
      <c r="D103" s="10"/>
    </row>
    <row r="104" spans="3:33" x14ac:dyDescent="0.2">
      <c r="D104" s="10"/>
    </row>
    <row r="105" spans="3:33" x14ac:dyDescent="0.2">
      <c r="D105" s="10"/>
    </row>
    <row r="106" spans="3:33" x14ac:dyDescent="0.2">
      <c r="D106" s="10"/>
    </row>
    <row r="107" spans="3:33" x14ac:dyDescent="0.2">
      <c r="D107" s="10"/>
    </row>
    <row r="108" spans="3:33" x14ac:dyDescent="0.2">
      <c r="D108" s="10"/>
    </row>
    <row r="109" spans="3:33" x14ac:dyDescent="0.2">
      <c r="D109" s="10"/>
    </row>
    <row r="110" spans="3:33" x14ac:dyDescent="0.2">
      <c r="D110" s="10"/>
    </row>
    <row r="111" spans="3:33" x14ac:dyDescent="0.2">
      <c r="D111" s="10"/>
    </row>
    <row r="112" spans="3:33"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biYMDGb2KZwhFDaP52oHDH9k9t40urY2oGVY4KRekmp/aBXQp7kJ66xlbfIRq8a/IPT3AisPnlplB6Jt7jvVpA==" saltValue="Xa7dZ/Dp8vXExf+7UVopNQ==" spinCount="100000" sheet="1"/>
  <mergeCells count="23">
    <mergeCell ref="C89:G89"/>
    <mergeCell ref="C57:G57"/>
    <mergeCell ref="C61:G61"/>
    <mergeCell ref="C69:G69"/>
    <mergeCell ref="C74:G74"/>
    <mergeCell ref="C80:G80"/>
    <mergeCell ref="C87:G87"/>
    <mergeCell ref="C31:G31"/>
    <mergeCell ref="C35:G35"/>
    <mergeCell ref="C38:G38"/>
    <mergeCell ref="C42:G42"/>
    <mergeCell ref="C50:G50"/>
    <mergeCell ref="C53:G53"/>
    <mergeCell ref="A1:G1"/>
    <mergeCell ref="C2:G2"/>
    <mergeCell ref="C3:G3"/>
    <mergeCell ref="C4:G4"/>
    <mergeCell ref="A92:B92"/>
    <mergeCell ref="C10:G10"/>
    <mergeCell ref="C14:G14"/>
    <mergeCell ref="C17:G17"/>
    <mergeCell ref="C20:G20"/>
    <mergeCell ref="C27:G27"/>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8" customWidth="1"/>
    <col min="3" max="3" width="63.28515625" style="178"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8" t="s">
        <v>146</v>
      </c>
      <c r="B1" s="198"/>
      <c r="C1" s="198"/>
      <c r="D1" s="198"/>
      <c r="E1" s="198"/>
      <c r="F1" s="198"/>
      <c r="G1" s="198"/>
      <c r="AG1" t="s">
        <v>147</v>
      </c>
    </row>
    <row r="2" spans="1:60" ht="24.95" customHeight="1" x14ac:dyDescent="0.2">
      <c r="A2" s="199" t="s">
        <v>7</v>
      </c>
      <c r="B2" s="49" t="s">
        <v>43</v>
      </c>
      <c r="C2" s="202" t="s">
        <v>44</v>
      </c>
      <c r="D2" s="200"/>
      <c r="E2" s="200"/>
      <c r="F2" s="200"/>
      <c r="G2" s="201"/>
      <c r="AG2" t="s">
        <v>148</v>
      </c>
    </row>
    <row r="3" spans="1:60" ht="24.95" customHeight="1" x14ac:dyDescent="0.2">
      <c r="A3" s="199" t="s">
        <v>8</v>
      </c>
      <c r="B3" s="49" t="s">
        <v>57</v>
      </c>
      <c r="C3" s="202" t="s">
        <v>58</v>
      </c>
      <c r="D3" s="200"/>
      <c r="E3" s="200"/>
      <c r="F3" s="200"/>
      <c r="G3" s="201"/>
      <c r="AC3" s="178" t="s">
        <v>148</v>
      </c>
      <c r="AG3" t="s">
        <v>149</v>
      </c>
    </row>
    <row r="4" spans="1:60" ht="24.95" customHeight="1" x14ac:dyDescent="0.2">
      <c r="A4" s="203" t="s">
        <v>9</v>
      </c>
      <c r="B4" s="204" t="s">
        <v>61</v>
      </c>
      <c r="C4" s="205" t="s">
        <v>62</v>
      </c>
      <c r="D4" s="206"/>
      <c r="E4" s="206"/>
      <c r="F4" s="206"/>
      <c r="G4" s="207"/>
      <c r="AG4" t="s">
        <v>150</v>
      </c>
    </row>
    <row r="5" spans="1:60" x14ac:dyDescent="0.2">
      <c r="D5" s="10"/>
    </row>
    <row r="6" spans="1:60" ht="38.25" x14ac:dyDescent="0.2">
      <c r="A6" s="209" t="s">
        <v>151</v>
      </c>
      <c r="B6" s="211" t="s">
        <v>152</v>
      </c>
      <c r="C6" s="211" t="s">
        <v>153</v>
      </c>
      <c r="D6" s="210" t="s">
        <v>154</v>
      </c>
      <c r="E6" s="209" t="s">
        <v>155</v>
      </c>
      <c r="F6" s="208" t="s">
        <v>156</v>
      </c>
      <c r="G6" s="209" t="s">
        <v>29</v>
      </c>
      <c r="H6" s="212" t="s">
        <v>30</v>
      </c>
      <c r="I6" s="212" t="s">
        <v>157</v>
      </c>
      <c r="J6" s="212" t="s">
        <v>31</v>
      </c>
      <c r="K6" s="212" t="s">
        <v>158</v>
      </c>
      <c r="L6" s="212" t="s">
        <v>159</v>
      </c>
      <c r="M6" s="212" t="s">
        <v>160</v>
      </c>
      <c r="N6" s="212" t="s">
        <v>161</v>
      </c>
      <c r="O6" s="212" t="s">
        <v>162</v>
      </c>
      <c r="P6" s="212" t="s">
        <v>163</v>
      </c>
      <c r="Q6" s="212" t="s">
        <v>164</v>
      </c>
      <c r="R6" s="212" t="s">
        <v>165</v>
      </c>
      <c r="S6" s="212" t="s">
        <v>166</v>
      </c>
      <c r="T6" s="212" t="s">
        <v>167</v>
      </c>
      <c r="U6" s="212" t="s">
        <v>168</v>
      </c>
      <c r="V6" s="212" t="s">
        <v>169</v>
      </c>
      <c r="W6" s="212" t="s">
        <v>170</v>
      </c>
      <c r="X6" s="212" t="s">
        <v>171</v>
      </c>
    </row>
    <row r="7" spans="1:60" hidden="1" x14ac:dyDescent="0.2">
      <c r="A7" s="3"/>
      <c r="B7" s="4"/>
      <c r="C7" s="4"/>
      <c r="D7" s="6"/>
      <c r="E7" s="214"/>
      <c r="F7" s="215"/>
      <c r="G7" s="215"/>
      <c r="H7" s="215"/>
      <c r="I7" s="215"/>
      <c r="J7" s="215"/>
      <c r="K7" s="215"/>
      <c r="L7" s="215"/>
      <c r="M7" s="215"/>
      <c r="N7" s="215"/>
      <c r="O7" s="215"/>
      <c r="P7" s="215"/>
      <c r="Q7" s="215"/>
      <c r="R7" s="215"/>
      <c r="S7" s="215"/>
      <c r="T7" s="215"/>
      <c r="U7" s="215"/>
      <c r="V7" s="215"/>
      <c r="W7" s="215"/>
      <c r="X7" s="215"/>
    </row>
    <row r="8" spans="1:60" x14ac:dyDescent="0.2">
      <c r="A8" s="229" t="s">
        <v>172</v>
      </c>
      <c r="B8" s="230" t="s">
        <v>112</v>
      </c>
      <c r="C8" s="255" t="s">
        <v>113</v>
      </c>
      <c r="D8" s="231"/>
      <c r="E8" s="232"/>
      <c r="F8" s="233"/>
      <c r="G8" s="233">
        <f>SUMIF(AG9:AG12,"&lt;&gt;NOR",G9:G12)</f>
        <v>0</v>
      </c>
      <c r="H8" s="233"/>
      <c r="I8" s="233">
        <f>SUM(I9:I12)</f>
        <v>0</v>
      </c>
      <c r="J8" s="233"/>
      <c r="K8" s="233">
        <f>SUM(K9:K12)</f>
        <v>0</v>
      </c>
      <c r="L8" s="233"/>
      <c r="M8" s="233">
        <f>SUM(M9:M12)</f>
        <v>0</v>
      </c>
      <c r="N8" s="233"/>
      <c r="O8" s="233">
        <f>SUM(O9:O12)</f>
        <v>0</v>
      </c>
      <c r="P8" s="233"/>
      <c r="Q8" s="233">
        <f>SUM(Q9:Q12)</f>
        <v>0</v>
      </c>
      <c r="R8" s="233"/>
      <c r="S8" s="233"/>
      <c r="T8" s="234"/>
      <c r="U8" s="228"/>
      <c r="V8" s="228">
        <f>SUM(V9:V12)</f>
        <v>22.86</v>
      </c>
      <c r="W8" s="228"/>
      <c r="X8" s="228"/>
      <c r="AG8" t="s">
        <v>173</v>
      </c>
    </row>
    <row r="9" spans="1:60" outlineLevel="1" x14ac:dyDescent="0.2">
      <c r="A9" s="235">
        <v>1</v>
      </c>
      <c r="B9" s="236" t="s">
        <v>308</v>
      </c>
      <c r="C9" s="256" t="s">
        <v>309</v>
      </c>
      <c r="D9" s="237" t="s">
        <v>205</v>
      </c>
      <c r="E9" s="238">
        <v>5.9164000000000003</v>
      </c>
      <c r="F9" s="239"/>
      <c r="G9" s="240">
        <f>ROUND(E9*F9,2)</f>
        <v>0</v>
      </c>
      <c r="H9" s="239"/>
      <c r="I9" s="240">
        <f>ROUND(E9*H9,2)</f>
        <v>0</v>
      </c>
      <c r="J9" s="239"/>
      <c r="K9" s="240">
        <f>ROUND(E9*J9,2)</f>
        <v>0</v>
      </c>
      <c r="L9" s="240">
        <v>21</v>
      </c>
      <c r="M9" s="240">
        <f>G9*(1+L9/100)</f>
        <v>0</v>
      </c>
      <c r="N9" s="240">
        <v>0</v>
      </c>
      <c r="O9" s="240">
        <f>ROUND(E9*N9,2)</f>
        <v>0</v>
      </c>
      <c r="P9" s="240">
        <v>0</v>
      </c>
      <c r="Q9" s="240">
        <f>ROUND(E9*P9,2)</f>
        <v>0</v>
      </c>
      <c r="R9" s="240" t="s">
        <v>310</v>
      </c>
      <c r="S9" s="240" t="s">
        <v>178</v>
      </c>
      <c r="T9" s="241" t="s">
        <v>207</v>
      </c>
      <c r="U9" s="224">
        <v>3.5329999999999999</v>
      </c>
      <c r="V9" s="224">
        <f>ROUND(E9*U9,2)</f>
        <v>20.9</v>
      </c>
      <c r="W9" s="224"/>
      <c r="X9" s="224" t="s">
        <v>179</v>
      </c>
      <c r="Y9" s="213"/>
      <c r="Z9" s="213"/>
      <c r="AA9" s="213"/>
      <c r="AB9" s="213"/>
      <c r="AC9" s="213"/>
      <c r="AD9" s="213"/>
      <c r="AE9" s="213"/>
      <c r="AF9" s="213"/>
      <c r="AG9" s="213" t="s">
        <v>180</v>
      </c>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row>
    <row r="10" spans="1:60" outlineLevel="1" x14ac:dyDescent="0.2">
      <c r="A10" s="221"/>
      <c r="B10" s="222"/>
      <c r="C10" s="257" t="s">
        <v>311</v>
      </c>
      <c r="D10" s="242"/>
      <c r="E10" s="242"/>
      <c r="F10" s="242"/>
      <c r="G10" s="242"/>
      <c r="H10" s="224"/>
      <c r="I10" s="224"/>
      <c r="J10" s="224"/>
      <c r="K10" s="224"/>
      <c r="L10" s="224"/>
      <c r="M10" s="224"/>
      <c r="N10" s="224"/>
      <c r="O10" s="224"/>
      <c r="P10" s="224"/>
      <c r="Q10" s="224"/>
      <c r="R10" s="224"/>
      <c r="S10" s="224"/>
      <c r="T10" s="224"/>
      <c r="U10" s="224"/>
      <c r="V10" s="224"/>
      <c r="W10" s="224"/>
      <c r="X10" s="224"/>
      <c r="Y10" s="213"/>
      <c r="Z10" s="213"/>
      <c r="AA10" s="213"/>
      <c r="AB10" s="213"/>
      <c r="AC10" s="213"/>
      <c r="AD10" s="213"/>
      <c r="AE10" s="213"/>
      <c r="AF10" s="213"/>
      <c r="AG10" s="213" t="s">
        <v>182</v>
      </c>
      <c r="AH10" s="213"/>
      <c r="AI10" s="213"/>
      <c r="AJ10" s="213"/>
      <c r="AK10" s="213"/>
      <c r="AL10" s="213"/>
      <c r="AM10" s="213"/>
      <c r="AN10" s="213"/>
      <c r="AO10" s="213"/>
      <c r="AP10" s="213"/>
      <c r="AQ10" s="213"/>
      <c r="AR10" s="213"/>
      <c r="AS10" s="213"/>
      <c r="AT10" s="213"/>
      <c r="AU10" s="213"/>
      <c r="AV10" s="213"/>
      <c r="AW10" s="213"/>
      <c r="AX10" s="213"/>
      <c r="AY10" s="213"/>
      <c r="AZ10" s="213"/>
      <c r="BA10" s="213"/>
      <c r="BB10" s="213"/>
      <c r="BC10" s="213"/>
      <c r="BD10" s="213"/>
      <c r="BE10" s="213"/>
      <c r="BF10" s="213"/>
      <c r="BG10" s="213"/>
      <c r="BH10" s="213"/>
    </row>
    <row r="11" spans="1:60" ht="22.5" outlineLevel="1" x14ac:dyDescent="0.2">
      <c r="A11" s="235">
        <v>2</v>
      </c>
      <c r="B11" s="236" t="s">
        <v>312</v>
      </c>
      <c r="C11" s="256" t="s">
        <v>313</v>
      </c>
      <c r="D11" s="237" t="s">
        <v>205</v>
      </c>
      <c r="E11" s="238">
        <v>1.7</v>
      </c>
      <c r="F11" s="239"/>
      <c r="G11" s="240">
        <f>ROUND(E11*F11,2)</f>
        <v>0</v>
      </c>
      <c r="H11" s="239"/>
      <c r="I11" s="240">
        <f>ROUND(E11*H11,2)</f>
        <v>0</v>
      </c>
      <c r="J11" s="239"/>
      <c r="K11" s="240">
        <f>ROUND(E11*J11,2)</f>
        <v>0</v>
      </c>
      <c r="L11" s="240">
        <v>21</v>
      </c>
      <c r="M11" s="240">
        <f>G11*(1+L11/100)</f>
        <v>0</v>
      </c>
      <c r="N11" s="240">
        <v>0</v>
      </c>
      <c r="O11" s="240">
        <f>ROUND(E11*N11,2)</f>
        <v>0</v>
      </c>
      <c r="P11" s="240">
        <v>0</v>
      </c>
      <c r="Q11" s="240">
        <f>ROUND(E11*P11,2)</f>
        <v>0</v>
      </c>
      <c r="R11" s="240" t="s">
        <v>310</v>
      </c>
      <c r="S11" s="240" t="s">
        <v>178</v>
      </c>
      <c r="T11" s="241" t="s">
        <v>207</v>
      </c>
      <c r="U11" s="224">
        <v>1.1499999999999999</v>
      </c>
      <c r="V11" s="224">
        <f>ROUND(E11*U11,2)</f>
        <v>1.96</v>
      </c>
      <c r="W11" s="224"/>
      <c r="X11" s="224" t="s">
        <v>179</v>
      </c>
      <c r="Y11" s="213"/>
      <c r="Z11" s="213"/>
      <c r="AA11" s="213"/>
      <c r="AB11" s="213"/>
      <c r="AC11" s="213"/>
      <c r="AD11" s="213"/>
      <c r="AE11" s="213"/>
      <c r="AF11" s="213"/>
      <c r="AG11" s="213" t="s">
        <v>180</v>
      </c>
      <c r="AH11" s="213"/>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row>
    <row r="12" spans="1:60" outlineLevel="1" x14ac:dyDescent="0.2">
      <c r="A12" s="221"/>
      <c r="B12" s="222"/>
      <c r="C12" s="257" t="s">
        <v>314</v>
      </c>
      <c r="D12" s="242"/>
      <c r="E12" s="242"/>
      <c r="F12" s="242"/>
      <c r="G12" s="242"/>
      <c r="H12" s="224"/>
      <c r="I12" s="224"/>
      <c r="J12" s="224"/>
      <c r="K12" s="224"/>
      <c r="L12" s="224"/>
      <c r="M12" s="224"/>
      <c r="N12" s="224"/>
      <c r="O12" s="224"/>
      <c r="P12" s="224"/>
      <c r="Q12" s="224"/>
      <c r="R12" s="224"/>
      <c r="S12" s="224"/>
      <c r="T12" s="224"/>
      <c r="U12" s="224"/>
      <c r="V12" s="224"/>
      <c r="W12" s="224"/>
      <c r="X12" s="224"/>
      <c r="Y12" s="213"/>
      <c r="Z12" s="213"/>
      <c r="AA12" s="213"/>
      <c r="AB12" s="213"/>
      <c r="AC12" s="213"/>
      <c r="AD12" s="213"/>
      <c r="AE12" s="213"/>
      <c r="AF12" s="213"/>
      <c r="AG12" s="213" t="s">
        <v>182</v>
      </c>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row>
    <row r="13" spans="1:60" x14ac:dyDescent="0.2">
      <c r="A13" s="229" t="s">
        <v>172</v>
      </c>
      <c r="B13" s="230" t="s">
        <v>116</v>
      </c>
      <c r="C13" s="255" t="s">
        <v>117</v>
      </c>
      <c r="D13" s="231"/>
      <c r="E13" s="232"/>
      <c r="F13" s="233"/>
      <c r="G13" s="233">
        <f>SUMIF(AG14:AG21,"&lt;&gt;NOR",G14:G21)</f>
        <v>0</v>
      </c>
      <c r="H13" s="233"/>
      <c r="I13" s="233">
        <f>SUM(I14:I21)</f>
        <v>0</v>
      </c>
      <c r="J13" s="233"/>
      <c r="K13" s="233">
        <f>SUM(K14:K21)</f>
        <v>0</v>
      </c>
      <c r="L13" s="233"/>
      <c r="M13" s="233">
        <f>SUM(M14:M21)</f>
        <v>0</v>
      </c>
      <c r="N13" s="233"/>
      <c r="O13" s="233">
        <f>SUM(O14:O21)</f>
        <v>25.699999999999996</v>
      </c>
      <c r="P13" s="233"/>
      <c r="Q13" s="233">
        <f>SUM(Q14:Q21)</f>
        <v>0</v>
      </c>
      <c r="R13" s="233"/>
      <c r="S13" s="233"/>
      <c r="T13" s="234"/>
      <c r="U13" s="228"/>
      <c r="V13" s="228">
        <f>SUM(V14:V21)</f>
        <v>37.08</v>
      </c>
      <c r="W13" s="228"/>
      <c r="X13" s="228"/>
      <c r="AG13" t="s">
        <v>173</v>
      </c>
    </row>
    <row r="14" spans="1:60" outlineLevel="1" x14ac:dyDescent="0.2">
      <c r="A14" s="235">
        <v>3</v>
      </c>
      <c r="B14" s="236" t="s">
        <v>315</v>
      </c>
      <c r="C14" s="256" t="s">
        <v>316</v>
      </c>
      <c r="D14" s="237" t="s">
        <v>205</v>
      </c>
      <c r="E14" s="238">
        <v>9.7919999999999998</v>
      </c>
      <c r="F14" s="239"/>
      <c r="G14" s="240">
        <f>ROUND(E14*F14,2)</f>
        <v>0</v>
      </c>
      <c r="H14" s="239"/>
      <c r="I14" s="240">
        <f>ROUND(E14*H14,2)</f>
        <v>0</v>
      </c>
      <c r="J14" s="239"/>
      <c r="K14" s="240">
        <f>ROUND(E14*J14,2)</f>
        <v>0</v>
      </c>
      <c r="L14" s="240">
        <v>21</v>
      </c>
      <c r="M14" s="240">
        <f>G14*(1+L14/100)</f>
        <v>0</v>
      </c>
      <c r="N14" s="240">
        <v>2.5249999999999999</v>
      </c>
      <c r="O14" s="240">
        <f>ROUND(E14*N14,2)</f>
        <v>24.72</v>
      </c>
      <c r="P14" s="240">
        <v>0</v>
      </c>
      <c r="Q14" s="240">
        <f>ROUND(E14*P14,2)</f>
        <v>0</v>
      </c>
      <c r="R14" s="240" t="s">
        <v>187</v>
      </c>
      <c r="S14" s="240" t="s">
        <v>178</v>
      </c>
      <c r="T14" s="241" t="s">
        <v>207</v>
      </c>
      <c r="U14" s="224">
        <v>0.47699999999999998</v>
      </c>
      <c r="V14" s="224">
        <f>ROUND(E14*U14,2)</f>
        <v>4.67</v>
      </c>
      <c r="W14" s="224"/>
      <c r="X14" s="224" t="s">
        <v>179</v>
      </c>
      <c r="Y14" s="213"/>
      <c r="Z14" s="213"/>
      <c r="AA14" s="213"/>
      <c r="AB14" s="213"/>
      <c r="AC14" s="213"/>
      <c r="AD14" s="213"/>
      <c r="AE14" s="213"/>
      <c r="AF14" s="213"/>
      <c r="AG14" s="213" t="s">
        <v>180</v>
      </c>
      <c r="AH14" s="213"/>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row>
    <row r="15" spans="1:60" outlineLevel="1" x14ac:dyDescent="0.2">
      <c r="A15" s="221"/>
      <c r="B15" s="222"/>
      <c r="C15" s="259" t="s">
        <v>317</v>
      </c>
      <c r="D15" s="244"/>
      <c r="E15" s="244"/>
      <c r="F15" s="244"/>
      <c r="G15" s="244"/>
      <c r="H15" s="224"/>
      <c r="I15" s="224"/>
      <c r="J15" s="224"/>
      <c r="K15" s="224"/>
      <c r="L15" s="224"/>
      <c r="M15" s="224"/>
      <c r="N15" s="224"/>
      <c r="O15" s="224"/>
      <c r="P15" s="224"/>
      <c r="Q15" s="224"/>
      <c r="R15" s="224"/>
      <c r="S15" s="224"/>
      <c r="T15" s="224"/>
      <c r="U15" s="224"/>
      <c r="V15" s="224"/>
      <c r="W15" s="224"/>
      <c r="X15" s="224"/>
      <c r="Y15" s="213"/>
      <c r="Z15" s="213"/>
      <c r="AA15" s="213"/>
      <c r="AB15" s="213"/>
      <c r="AC15" s="213"/>
      <c r="AD15" s="213"/>
      <c r="AE15" s="213"/>
      <c r="AF15" s="213"/>
      <c r="AG15" s="213" t="s">
        <v>209</v>
      </c>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row>
    <row r="16" spans="1:60" outlineLevel="1" x14ac:dyDescent="0.2">
      <c r="A16" s="235">
        <v>4</v>
      </c>
      <c r="B16" s="236" t="s">
        <v>318</v>
      </c>
      <c r="C16" s="256" t="s">
        <v>319</v>
      </c>
      <c r="D16" s="237" t="s">
        <v>176</v>
      </c>
      <c r="E16" s="238">
        <v>21.13</v>
      </c>
      <c r="F16" s="239"/>
      <c r="G16" s="240">
        <f>ROUND(E16*F16,2)</f>
        <v>0</v>
      </c>
      <c r="H16" s="239"/>
      <c r="I16" s="240">
        <f>ROUND(E16*H16,2)</f>
        <v>0</v>
      </c>
      <c r="J16" s="239"/>
      <c r="K16" s="240">
        <f>ROUND(E16*J16,2)</f>
        <v>0</v>
      </c>
      <c r="L16" s="240">
        <v>21</v>
      </c>
      <c r="M16" s="240">
        <f>G16*(1+L16/100)</f>
        <v>0</v>
      </c>
      <c r="N16" s="240">
        <v>3.916E-2</v>
      </c>
      <c r="O16" s="240">
        <f>ROUND(E16*N16,2)</f>
        <v>0.83</v>
      </c>
      <c r="P16" s="240">
        <v>0</v>
      </c>
      <c r="Q16" s="240">
        <f>ROUND(E16*P16,2)</f>
        <v>0</v>
      </c>
      <c r="R16" s="240" t="s">
        <v>187</v>
      </c>
      <c r="S16" s="240" t="s">
        <v>178</v>
      </c>
      <c r="T16" s="241" t="s">
        <v>207</v>
      </c>
      <c r="U16" s="224">
        <v>1.05</v>
      </c>
      <c r="V16" s="224">
        <f>ROUND(E16*U16,2)</f>
        <v>22.19</v>
      </c>
      <c r="W16" s="224"/>
      <c r="X16" s="224" t="s">
        <v>179</v>
      </c>
      <c r="Y16" s="213"/>
      <c r="Z16" s="213"/>
      <c r="AA16" s="213"/>
      <c r="AB16" s="213"/>
      <c r="AC16" s="213"/>
      <c r="AD16" s="213"/>
      <c r="AE16" s="213"/>
      <c r="AF16" s="213"/>
      <c r="AG16" s="213" t="s">
        <v>180</v>
      </c>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row>
    <row r="17" spans="1:60" ht="22.5" outlineLevel="1" x14ac:dyDescent="0.2">
      <c r="A17" s="221"/>
      <c r="B17" s="222"/>
      <c r="C17" s="257" t="s">
        <v>320</v>
      </c>
      <c r="D17" s="242"/>
      <c r="E17" s="242"/>
      <c r="F17" s="242"/>
      <c r="G17" s="242"/>
      <c r="H17" s="224"/>
      <c r="I17" s="224"/>
      <c r="J17" s="224"/>
      <c r="K17" s="224"/>
      <c r="L17" s="224"/>
      <c r="M17" s="224"/>
      <c r="N17" s="224"/>
      <c r="O17" s="224"/>
      <c r="P17" s="224"/>
      <c r="Q17" s="224"/>
      <c r="R17" s="224"/>
      <c r="S17" s="224"/>
      <c r="T17" s="224"/>
      <c r="U17" s="224"/>
      <c r="V17" s="224"/>
      <c r="W17" s="224"/>
      <c r="X17" s="224"/>
      <c r="Y17" s="213"/>
      <c r="Z17" s="213"/>
      <c r="AA17" s="213"/>
      <c r="AB17" s="213"/>
      <c r="AC17" s="213"/>
      <c r="AD17" s="213"/>
      <c r="AE17" s="213"/>
      <c r="AF17" s="213"/>
      <c r="AG17" s="213" t="s">
        <v>182</v>
      </c>
      <c r="AH17" s="213"/>
      <c r="AI17" s="213"/>
      <c r="AJ17" s="213"/>
      <c r="AK17" s="213"/>
      <c r="AL17" s="213"/>
      <c r="AM17" s="213"/>
      <c r="AN17" s="213"/>
      <c r="AO17" s="213"/>
      <c r="AP17" s="213"/>
      <c r="AQ17" s="213"/>
      <c r="AR17" s="213"/>
      <c r="AS17" s="213"/>
      <c r="AT17" s="213"/>
      <c r="AU17" s="213"/>
      <c r="AV17" s="213"/>
      <c r="AW17" s="213"/>
      <c r="AX17" s="213"/>
      <c r="AY17" s="213"/>
      <c r="AZ17" s="213"/>
      <c r="BA17" s="243" t="str">
        <f>C17</f>
        <v>svislé nebo šikmé (odkloněné), půdorysně přímé nebo zalomené, stěn základových pasů ve volných nebo zapažených jámách, rýhách, šachtách, včetně případných vzpěr,</v>
      </c>
      <c r="BB17" s="213"/>
      <c r="BC17" s="213"/>
      <c r="BD17" s="213"/>
      <c r="BE17" s="213"/>
      <c r="BF17" s="213"/>
      <c r="BG17" s="213"/>
      <c r="BH17" s="213"/>
    </row>
    <row r="18" spans="1:60" outlineLevel="1" x14ac:dyDescent="0.2">
      <c r="A18" s="235">
        <v>5</v>
      </c>
      <c r="B18" s="236" t="s">
        <v>321</v>
      </c>
      <c r="C18" s="256" t="s">
        <v>322</v>
      </c>
      <c r="D18" s="237" t="s">
        <v>176</v>
      </c>
      <c r="E18" s="238">
        <v>21.13</v>
      </c>
      <c r="F18" s="239"/>
      <c r="G18" s="240">
        <f>ROUND(E18*F18,2)</f>
        <v>0</v>
      </c>
      <c r="H18" s="239"/>
      <c r="I18" s="240">
        <f>ROUND(E18*H18,2)</f>
        <v>0</v>
      </c>
      <c r="J18" s="239"/>
      <c r="K18" s="240">
        <f>ROUND(E18*J18,2)</f>
        <v>0</v>
      </c>
      <c r="L18" s="240">
        <v>21</v>
      </c>
      <c r="M18" s="240">
        <f>G18*(1+L18/100)</f>
        <v>0</v>
      </c>
      <c r="N18" s="240">
        <v>0</v>
      </c>
      <c r="O18" s="240">
        <f>ROUND(E18*N18,2)</f>
        <v>0</v>
      </c>
      <c r="P18" s="240">
        <v>0</v>
      </c>
      <c r="Q18" s="240">
        <f>ROUND(E18*P18,2)</f>
        <v>0</v>
      </c>
      <c r="R18" s="240" t="s">
        <v>187</v>
      </c>
      <c r="S18" s="240" t="s">
        <v>178</v>
      </c>
      <c r="T18" s="241" t="s">
        <v>207</v>
      </c>
      <c r="U18" s="224">
        <v>0.32</v>
      </c>
      <c r="V18" s="224">
        <f>ROUND(E18*U18,2)</f>
        <v>6.76</v>
      </c>
      <c r="W18" s="224"/>
      <c r="X18" s="224" t="s">
        <v>179</v>
      </c>
      <c r="Y18" s="213"/>
      <c r="Z18" s="213"/>
      <c r="AA18" s="213"/>
      <c r="AB18" s="213"/>
      <c r="AC18" s="213"/>
      <c r="AD18" s="213"/>
      <c r="AE18" s="213"/>
      <c r="AF18" s="213"/>
      <c r="AG18" s="213" t="s">
        <v>180</v>
      </c>
      <c r="AH18" s="213"/>
      <c r="AI18" s="213"/>
      <c r="AJ18" s="213"/>
      <c r="AK18" s="213"/>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row>
    <row r="19" spans="1:60" ht="22.5" outlineLevel="1" x14ac:dyDescent="0.2">
      <c r="A19" s="221"/>
      <c r="B19" s="222"/>
      <c r="C19" s="257" t="s">
        <v>320</v>
      </c>
      <c r="D19" s="242"/>
      <c r="E19" s="242"/>
      <c r="F19" s="242"/>
      <c r="G19" s="242"/>
      <c r="H19" s="224"/>
      <c r="I19" s="224"/>
      <c r="J19" s="224"/>
      <c r="K19" s="224"/>
      <c r="L19" s="224"/>
      <c r="M19" s="224"/>
      <c r="N19" s="224"/>
      <c r="O19" s="224"/>
      <c r="P19" s="224"/>
      <c r="Q19" s="224"/>
      <c r="R19" s="224"/>
      <c r="S19" s="224"/>
      <c r="T19" s="224"/>
      <c r="U19" s="224"/>
      <c r="V19" s="224"/>
      <c r="W19" s="224"/>
      <c r="X19" s="224"/>
      <c r="Y19" s="213"/>
      <c r="Z19" s="213"/>
      <c r="AA19" s="213"/>
      <c r="AB19" s="213"/>
      <c r="AC19" s="213"/>
      <c r="AD19" s="213"/>
      <c r="AE19" s="213"/>
      <c r="AF19" s="213"/>
      <c r="AG19" s="213" t="s">
        <v>182</v>
      </c>
      <c r="AH19" s="213"/>
      <c r="AI19" s="213"/>
      <c r="AJ19" s="213"/>
      <c r="AK19" s="213"/>
      <c r="AL19" s="213"/>
      <c r="AM19" s="213"/>
      <c r="AN19" s="213"/>
      <c r="AO19" s="213"/>
      <c r="AP19" s="213"/>
      <c r="AQ19" s="213"/>
      <c r="AR19" s="213"/>
      <c r="AS19" s="213"/>
      <c r="AT19" s="213"/>
      <c r="AU19" s="213"/>
      <c r="AV19" s="213"/>
      <c r="AW19" s="213"/>
      <c r="AX19" s="213"/>
      <c r="AY19" s="213"/>
      <c r="AZ19" s="213"/>
      <c r="BA19" s="243" t="str">
        <f>C19</f>
        <v>svislé nebo šikmé (odkloněné), půdorysně přímé nebo zalomené, stěn základových pasů ve volných nebo zapažených jámách, rýhách, šachtách, včetně případných vzpěr,</v>
      </c>
      <c r="BB19" s="213"/>
      <c r="BC19" s="213"/>
      <c r="BD19" s="213"/>
      <c r="BE19" s="213"/>
      <c r="BF19" s="213"/>
      <c r="BG19" s="213"/>
      <c r="BH19" s="213"/>
    </row>
    <row r="20" spans="1:60" outlineLevel="1" x14ac:dyDescent="0.2">
      <c r="A20" s="221"/>
      <c r="B20" s="222"/>
      <c r="C20" s="267" t="s">
        <v>323</v>
      </c>
      <c r="D20" s="266"/>
      <c r="E20" s="266"/>
      <c r="F20" s="266"/>
      <c r="G20" s="266"/>
      <c r="H20" s="224"/>
      <c r="I20" s="224"/>
      <c r="J20" s="224"/>
      <c r="K20" s="224"/>
      <c r="L20" s="224"/>
      <c r="M20" s="224"/>
      <c r="N20" s="224"/>
      <c r="O20" s="224"/>
      <c r="P20" s="224"/>
      <c r="Q20" s="224"/>
      <c r="R20" s="224"/>
      <c r="S20" s="224"/>
      <c r="T20" s="224"/>
      <c r="U20" s="224"/>
      <c r="V20" s="224"/>
      <c r="W20" s="224"/>
      <c r="X20" s="224"/>
      <c r="Y20" s="213"/>
      <c r="Z20" s="213"/>
      <c r="AA20" s="213"/>
      <c r="AB20" s="213"/>
      <c r="AC20" s="213"/>
      <c r="AD20" s="213"/>
      <c r="AE20" s="213"/>
      <c r="AF20" s="213"/>
      <c r="AG20" s="213" t="s">
        <v>209</v>
      </c>
      <c r="AH20" s="213"/>
      <c r="AI20" s="213"/>
      <c r="AJ20" s="213"/>
      <c r="AK20" s="213"/>
      <c r="AL20" s="213"/>
      <c r="AM20" s="213"/>
      <c r="AN20" s="213"/>
      <c r="AO20" s="213"/>
      <c r="AP20" s="213"/>
      <c r="AQ20" s="213"/>
      <c r="AR20" s="213"/>
      <c r="AS20" s="213"/>
      <c r="AT20" s="213"/>
      <c r="AU20" s="213"/>
      <c r="AV20" s="213"/>
      <c r="AW20" s="213"/>
      <c r="AX20" s="213"/>
      <c r="AY20" s="213"/>
      <c r="AZ20" s="213"/>
      <c r="BA20" s="213"/>
      <c r="BB20" s="213"/>
      <c r="BC20" s="213"/>
      <c r="BD20" s="213"/>
      <c r="BE20" s="213"/>
      <c r="BF20" s="213"/>
      <c r="BG20" s="213"/>
      <c r="BH20" s="213"/>
    </row>
    <row r="21" spans="1:60" outlineLevel="1" x14ac:dyDescent="0.2">
      <c r="A21" s="245">
        <v>6</v>
      </c>
      <c r="B21" s="246" t="s">
        <v>324</v>
      </c>
      <c r="C21" s="260" t="s">
        <v>325</v>
      </c>
      <c r="D21" s="247" t="s">
        <v>194</v>
      </c>
      <c r="E21" s="248">
        <v>0.14685000000000001</v>
      </c>
      <c r="F21" s="249"/>
      <c r="G21" s="250">
        <f>ROUND(E21*F21,2)</f>
        <v>0</v>
      </c>
      <c r="H21" s="249"/>
      <c r="I21" s="250">
        <f>ROUND(E21*H21,2)</f>
        <v>0</v>
      </c>
      <c r="J21" s="249"/>
      <c r="K21" s="250">
        <f>ROUND(E21*J21,2)</f>
        <v>0</v>
      </c>
      <c r="L21" s="250">
        <v>21</v>
      </c>
      <c r="M21" s="250">
        <f>G21*(1+L21/100)</f>
        <v>0</v>
      </c>
      <c r="N21" s="250">
        <v>1.0211600000000001</v>
      </c>
      <c r="O21" s="250">
        <f>ROUND(E21*N21,2)</f>
        <v>0.15</v>
      </c>
      <c r="P21" s="250">
        <v>0</v>
      </c>
      <c r="Q21" s="250">
        <f>ROUND(E21*P21,2)</f>
        <v>0</v>
      </c>
      <c r="R21" s="250" t="s">
        <v>187</v>
      </c>
      <c r="S21" s="250" t="s">
        <v>178</v>
      </c>
      <c r="T21" s="251" t="s">
        <v>207</v>
      </c>
      <c r="U21" s="224">
        <v>23.530999999999999</v>
      </c>
      <c r="V21" s="224">
        <f>ROUND(E21*U21,2)</f>
        <v>3.46</v>
      </c>
      <c r="W21" s="224"/>
      <c r="X21" s="224" t="s">
        <v>179</v>
      </c>
      <c r="Y21" s="213"/>
      <c r="Z21" s="213"/>
      <c r="AA21" s="213"/>
      <c r="AB21" s="213"/>
      <c r="AC21" s="213"/>
      <c r="AD21" s="213"/>
      <c r="AE21" s="213"/>
      <c r="AF21" s="213"/>
      <c r="AG21" s="213" t="s">
        <v>180</v>
      </c>
      <c r="AH21" s="213"/>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row>
    <row r="22" spans="1:60" x14ac:dyDescent="0.2">
      <c r="A22" s="229" t="s">
        <v>172</v>
      </c>
      <c r="B22" s="230" t="s">
        <v>118</v>
      </c>
      <c r="C22" s="255" t="s">
        <v>119</v>
      </c>
      <c r="D22" s="231"/>
      <c r="E22" s="232"/>
      <c r="F22" s="233"/>
      <c r="G22" s="233">
        <f>SUMIF(AG23:AG35,"&lt;&gt;NOR",G23:G35)</f>
        <v>0</v>
      </c>
      <c r="H22" s="233"/>
      <c r="I22" s="233">
        <f>SUM(I23:I35)</f>
        <v>0</v>
      </c>
      <c r="J22" s="233"/>
      <c r="K22" s="233">
        <f>SUM(K23:K35)</f>
        <v>0</v>
      </c>
      <c r="L22" s="233"/>
      <c r="M22" s="233">
        <f>SUM(M23:M35)</f>
        <v>0</v>
      </c>
      <c r="N22" s="233"/>
      <c r="O22" s="233">
        <f>SUM(O23:O35)</f>
        <v>20.440000000000001</v>
      </c>
      <c r="P22" s="233"/>
      <c r="Q22" s="233">
        <f>SUM(Q23:Q35)</f>
        <v>0</v>
      </c>
      <c r="R22" s="233"/>
      <c r="S22" s="233"/>
      <c r="T22" s="234"/>
      <c r="U22" s="228"/>
      <c r="V22" s="228">
        <f>SUM(V23:V35)</f>
        <v>62.96</v>
      </c>
      <c r="W22" s="228"/>
      <c r="X22" s="228"/>
      <c r="AG22" t="s">
        <v>173</v>
      </c>
    </row>
    <row r="23" spans="1:60" outlineLevel="1" x14ac:dyDescent="0.2">
      <c r="A23" s="235">
        <v>7</v>
      </c>
      <c r="B23" s="236" t="s">
        <v>326</v>
      </c>
      <c r="C23" s="256" t="s">
        <v>327</v>
      </c>
      <c r="D23" s="237" t="s">
        <v>176</v>
      </c>
      <c r="E23" s="238">
        <v>18.675000000000001</v>
      </c>
      <c r="F23" s="239"/>
      <c r="G23" s="240">
        <f>ROUND(E23*F23,2)</f>
        <v>0</v>
      </c>
      <c r="H23" s="239"/>
      <c r="I23" s="240">
        <f>ROUND(E23*H23,2)</f>
        <v>0</v>
      </c>
      <c r="J23" s="239"/>
      <c r="K23" s="240">
        <f>ROUND(E23*J23,2)</f>
        <v>0</v>
      </c>
      <c r="L23" s="240">
        <v>21</v>
      </c>
      <c r="M23" s="240">
        <f>G23*(1+L23/100)</f>
        <v>0</v>
      </c>
      <c r="N23" s="240">
        <v>0.74</v>
      </c>
      <c r="O23" s="240">
        <f>ROUND(E23*N23,2)</f>
        <v>13.82</v>
      </c>
      <c r="P23" s="240">
        <v>0</v>
      </c>
      <c r="Q23" s="240">
        <f>ROUND(E23*P23,2)</f>
        <v>0</v>
      </c>
      <c r="R23" s="240" t="s">
        <v>187</v>
      </c>
      <c r="S23" s="240" t="s">
        <v>178</v>
      </c>
      <c r="T23" s="241" t="s">
        <v>207</v>
      </c>
      <c r="U23" s="224">
        <v>1.1000000000000001</v>
      </c>
      <c r="V23" s="224">
        <f>ROUND(E23*U23,2)</f>
        <v>20.54</v>
      </c>
      <c r="W23" s="224"/>
      <c r="X23" s="224" t="s">
        <v>179</v>
      </c>
      <c r="Y23" s="213"/>
      <c r="Z23" s="213"/>
      <c r="AA23" s="213"/>
      <c r="AB23" s="213"/>
      <c r="AC23" s="213"/>
      <c r="AD23" s="213"/>
      <c r="AE23" s="213"/>
      <c r="AF23" s="213"/>
      <c r="AG23" s="213" t="s">
        <v>180</v>
      </c>
      <c r="AH23" s="213"/>
      <c r="AI23" s="213"/>
      <c r="AJ23" s="213"/>
      <c r="AK23" s="213"/>
      <c r="AL23" s="213"/>
      <c r="AM23" s="213"/>
      <c r="AN23" s="213"/>
      <c r="AO23" s="213"/>
      <c r="AP23" s="213"/>
      <c r="AQ23" s="213"/>
      <c r="AR23" s="213"/>
      <c r="AS23" s="213"/>
      <c r="AT23" s="213"/>
      <c r="AU23" s="213"/>
      <c r="AV23" s="213"/>
      <c r="AW23" s="213"/>
      <c r="AX23" s="213"/>
      <c r="AY23" s="213"/>
      <c r="AZ23" s="213"/>
      <c r="BA23" s="213"/>
      <c r="BB23" s="213"/>
      <c r="BC23" s="213"/>
      <c r="BD23" s="213"/>
      <c r="BE23" s="213"/>
      <c r="BF23" s="213"/>
      <c r="BG23" s="213"/>
      <c r="BH23" s="213"/>
    </row>
    <row r="24" spans="1:60" outlineLevel="1" x14ac:dyDescent="0.2">
      <c r="A24" s="221"/>
      <c r="B24" s="222"/>
      <c r="C24" s="257" t="s">
        <v>328</v>
      </c>
      <c r="D24" s="242"/>
      <c r="E24" s="242"/>
      <c r="F24" s="242"/>
      <c r="G24" s="242"/>
      <c r="H24" s="224"/>
      <c r="I24" s="224"/>
      <c r="J24" s="224"/>
      <c r="K24" s="224"/>
      <c r="L24" s="224"/>
      <c r="M24" s="224"/>
      <c r="N24" s="224"/>
      <c r="O24" s="224"/>
      <c r="P24" s="224"/>
      <c r="Q24" s="224"/>
      <c r="R24" s="224"/>
      <c r="S24" s="224"/>
      <c r="T24" s="224"/>
      <c r="U24" s="224"/>
      <c r="V24" s="224"/>
      <c r="W24" s="224"/>
      <c r="X24" s="224"/>
      <c r="Y24" s="213"/>
      <c r="Z24" s="213"/>
      <c r="AA24" s="213"/>
      <c r="AB24" s="213"/>
      <c r="AC24" s="213"/>
      <c r="AD24" s="213"/>
      <c r="AE24" s="213"/>
      <c r="AF24" s="213"/>
      <c r="AG24" s="213" t="s">
        <v>182</v>
      </c>
      <c r="AH24" s="213"/>
      <c r="AI24" s="213"/>
      <c r="AJ24" s="213"/>
      <c r="AK24" s="213"/>
      <c r="AL24" s="213"/>
      <c r="AM24" s="213"/>
      <c r="AN24" s="213"/>
      <c r="AO24" s="213"/>
      <c r="AP24" s="213"/>
      <c r="AQ24" s="213"/>
      <c r="AR24" s="213"/>
      <c r="AS24" s="213"/>
      <c r="AT24" s="213"/>
      <c r="AU24" s="213"/>
      <c r="AV24" s="213"/>
      <c r="AW24" s="213"/>
      <c r="AX24" s="213"/>
      <c r="AY24" s="213"/>
      <c r="AZ24" s="213"/>
      <c r="BA24" s="213"/>
      <c r="BB24" s="213"/>
      <c r="BC24" s="213"/>
      <c r="BD24" s="213"/>
      <c r="BE24" s="213"/>
      <c r="BF24" s="213"/>
      <c r="BG24" s="213"/>
      <c r="BH24" s="213"/>
    </row>
    <row r="25" spans="1:60" outlineLevel="1" x14ac:dyDescent="0.2">
      <c r="A25" s="245">
        <v>8</v>
      </c>
      <c r="B25" s="246" t="s">
        <v>329</v>
      </c>
      <c r="C25" s="260" t="s">
        <v>330</v>
      </c>
      <c r="D25" s="247" t="s">
        <v>194</v>
      </c>
      <c r="E25" s="248">
        <v>5.5079999999999997E-2</v>
      </c>
      <c r="F25" s="249"/>
      <c r="G25" s="250">
        <f>ROUND(E25*F25,2)</f>
        <v>0</v>
      </c>
      <c r="H25" s="249"/>
      <c r="I25" s="250">
        <f>ROUND(E25*H25,2)</f>
        <v>0</v>
      </c>
      <c r="J25" s="249"/>
      <c r="K25" s="250">
        <f>ROUND(E25*J25,2)</f>
        <v>0</v>
      </c>
      <c r="L25" s="250">
        <v>21</v>
      </c>
      <c r="M25" s="250">
        <f>G25*(1+L25/100)</f>
        <v>0</v>
      </c>
      <c r="N25" s="250">
        <v>1.00349</v>
      </c>
      <c r="O25" s="250">
        <f>ROUND(E25*N25,2)</f>
        <v>0.06</v>
      </c>
      <c r="P25" s="250">
        <v>0</v>
      </c>
      <c r="Q25" s="250">
        <f>ROUND(E25*P25,2)</f>
        <v>0</v>
      </c>
      <c r="R25" s="250" t="s">
        <v>331</v>
      </c>
      <c r="S25" s="250" t="s">
        <v>178</v>
      </c>
      <c r="T25" s="251" t="s">
        <v>207</v>
      </c>
      <c r="U25" s="224">
        <v>41.496000000000002</v>
      </c>
      <c r="V25" s="224">
        <f>ROUND(E25*U25,2)</f>
        <v>2.29</v>
      </c>
      <c r="W25" s="224"/>
      <c r="X25" s="224" t="s">
        <v>179</v>
      </c>
      <c r="Y25" s="213"/>
      <c r="Z25" s="213"/>
      <c r="AA25" s="213"/>
      <c r="AB25" s="213"/>
      <c r="AC25" s="213"/>
      <c r="AD25" s="213"/>
      <c r="AE25" s="213"/>
      <c r="AF25" s="213"/>
      <c r="AG25" s="213" t="s">
        <v>180</v>
      </c>
      <c r="AH25" s="213"/>
      <c r="AI25" s="213"/>
      <c r="AJ25" s="213"/>
      <c r="AK25" s="213"/>
      <c r="AL25" s="213"/>
      <c r="AM25" s="213"/>
      <c r="AN25" s="213"/>
      <c r="AO25" s="213"/>
      <c r="AP25" s="213"/>
      <c r="AQ25" s="213"/>
      <c r="AR25" s="213"/>
      <c r="AS25" s="213"/>
      <c r="AT25" s="213"/>
      <c r="AU25" s="213"/>
      <c r="AV25" s="213"/>
      <c r="AW25" s="213"/>
      <c r="AX25" s="213"/>
      <c r="AY25" s="213"/>
      <c r="AZ25" s="213"/>
      <c r="BA25" s="213"/>
      <c r="BB25" s="213"/>
      <c r="BC25" s="213"/>
      <c r="BD25" s="213"/>
      <c r="BE25" s="213"/>
      <c r="BF25" s="213"/>
      <c r="BG25" s="213"/>
      <c r="BH25" s="213"/>
    </row>
    <row r="26" spans="1:60" outlineLevel="1" x14ac:dyDescent="0.2">
      <c r="A26" s="235">
        <v>9</v>
      </c>
      <c r="B26" s="236" t="s">
        <v>332</v>
      </c>
      <c r="C26" s="256" t="s">
        <v>333</v>
      </c>
      <c r="D26" s="237" t="s">
        <v>194</v>
      </c>
      <c r="E26" s="238">
        <v>0.33615</v>
      </c>
      <c r="F26" s="239"/>
      <c r="G26" s="240">
        <f>ROUND(E26*F26,2)</f>
        <v>0</v>
      </c>
      <c r="H26" s="239"/>
      <c r="I26" s="240">
        <f>ROUND(E26*H26,2)</f>
        <v>0</v>
      </c>
      <c r="J26" s="239"/>
      <c r="K26" s="240">
        <f>ROUND(E26*J26,2)</f>
        <v>0</v>
      </c>
      <c r="L26" s="240">
        <v>21</v>
      </c>
      <c r="M26" s="240">
        <f>G26*(1+L26/100)</f>
        <v>0</v>
      </c>
      <c r="N26" s="240">
        <v>1.0210999999999999</v>
      </c>
      <c r="O26" s="240">
        <f>ROUND(E26*N26,2)</f>
        <v>0.34</v>
      </c>
      <c r="P26" s="240">
        <v>0</v>
      </c>
      <c r="Q26" s="240">
        <f>ROUND(E26*P26,2)</f>
        <v>0</v>
      </c>
      <c r="R26" s="240" t="s">
        <v>187</v>
      </c>
      <c r="S26" s="240" t="s">
        <v>178</v>
      </c>
      <c r="T26" s="241" t="s">
        <v>207</v>
      </c>
      <c r="U26" s="224">
        <v>29.292000000000002</v>
      </c>
      <c r="V26" s="224">
        <f>ROUND(E26*U26,2)</f>
        <v>9.85</v>
      </c>
      <c r="W26" s="224"/>
      <c r="X26" s="224" t="s">
        <v>179</v>
      </c>
      <c r="Y26" s="213"/>
      <c r="Z26" s="213"/>
      <c r="AA26" s="213"/>
      <c r="AB26" s="213"/>
      <c r="AC26" s="213"/>
      <c r="AD26" s="213"/>
      <c r="AE26" s="213"/>
      <c r="AF26" s="213"/>
      <c r="AG26" s="213" t="s">
        <v>180</v>
      </c>
      <c r="AH26" s="213"/>
      <c r="AI26" s="213"/>
      <c r="AJ26" s="213"/>
      <c r="AK26" s="213"/>
      <c r="AL26" s="213"/>
      <c r="AM26" s="213"/>
      <c r="AN26" s="213"/>
      <c r="AO26" s="213"/>
      <c r="AP26" s="213"/>
      <c r="AQ26" s="213"/>
      <c r="AR26" s="213"/>
      <c r="AS26" s="213"/>
      <c r="AT26" s="213"/>
      <c r="AU26" s="213"/>
      <c r="AV26" s="213"/>
      <c r="AW26" s="213"/>
      <c r="AX26" s="213"/>
      <c r="AY26" s="213"/>
      <c r="AZ26" s="213"/>
      <c r="BA26" s="213"/>
      <c r="BB26" s="213"/>
      <c r="BC26" s="213"/>
      <c r="BD26" s="213"/>
      <c r="BE26" s="213"/>
      <c r="BF26" s="213"/>
      <c r="BG26" s="213"/>
      <c r="BH26" s="213"/>
    </row>
    <row r="27" spans="1:60" outlineLevel="1" x14ac:dyDescent="0.2">
      <c r="A27" s="221"/>
      <c r="B27" s="222"/>
      <c r="C27" s="257" t="s">
        <v>195</v>
      </c>
      <c r="D27" s="242"/>
      <c r="E27" s="242"/>
      <c r="F27" s="242"/>
      <c r="G27" s="242"/>
      <c r="H27" s="224"/>
      <c r="I27" s="224"/>
      <c r="J27" s="224"/>
      <c r="K27" s="224"/>
      <c r="L27" s="224"/>
      <c r="M27" s="224"/>
      <c r="N27" s="224"/>
      <c r="O27" s="224"/>
      <c r="P27" s="224"/>
      <c r="Q27" s="224"/>
      <c r="R27" s="224"/>
      <c r="S27" s="224"/>
      <c r="T27" s="224"/>
      <c r="U27" s="224"/>
      <c r="V27" s="224"/>
      <c r="W27" s="224"/>
      <c r="X27" s="224"/>
      <c r="Y27" s="213"/>
      <c r="Z27" s="213"/>
      <c r="AA27" s="213"/>
      <c r="AB27" s="213"/>
      <c r="AC27" s="213"/>
      <c r="AD27" s="213"/>
      <c r="AE27" s="213"/>
      <c r="AF27" s="213"/>
      <c r="AG27" s="213" t="s">
        <v>182</v>
      </c>
      <c r="AH27" s="213"/>
      <c r="AI27" s="213"/>
      <c r="AJ27" s="213"/>
      <c r="AK27" s="213"/>
      <c r="AL27" s="213"/>
      <c r="AM27" s="213"/>
      <c r="AN27" s="213"/>
      <c r="AO27" s="213"/>
      <c r="AP27" s="213"/>
      <c r="AQ27" s="213"/>
      <c r="AR27" s="213"/>
      <c r="AS27" s="213"/>
      <c r="AT27" s="213"/>
      <c r="AU27" s="213"/>
      <c r="AV27" s="213"/>
      <c r="AW27" s="213"/>
      <c r="AX27" s="213"/>
      <c r="AY27" s="213"/>
      <c r="AZ27" s="213"/>
      <c r="BA27" s="213"/>
      <c r="BB27" s="213"/>
      <c r="BC27" s="213"/>
      <c r="BD27" s="213"/>
      <c r="BE27" s="213"/>
      <c r="BF27" s="213"/>
      <c r="BG27" s="213"/>
      <c r="BH27" s="213"/>
    </row>
    <row r="28" spans="1:60" outlineLevel="1" x14ac:dyDescent="0.2">
      <c r="A28" s="235">
        <v>10</v>
      </c>
      <c r="B28" s="236" t="s">
        <v>334</v>
      </c>
      <c r="C28" s="256" t="s">
        <v>335</v>
      </c>
      <c r="D28" s="237" t="s">
        <v>205</v>
      </c>
      <c r="E28" s="238">
        <v>5.6025</v>
      </c>
      <c r="F28" s="239"/>
      <c r="G28" s="240">
        <f>ROUND(E28*F28,2)</f>
        <v>0</v>
      </c>
      <c r="H28" s="239"/>
      <c r="I28" s="240">
        <f>ROUND(E28*H28,2)</f>
        <v>0</v>
      </c>
      <c r="J28" s="239"/>
      <c r="K28" s="240">
        <f>ROUND(E28*J28,2)</f>
        <v>0</v>
      </c>
      <c r="L28" s="240">
        <v>21</v>
      </c>
      <c r="M28" s="240">
        <f>G28*(1+L28/100)</f>
        <v>0</v>
      </c>
      <c r="N28" s="240">
        <v>0</v>
      </c>
      <c r="O28" s="240">
        <f>ROUND(E28*N28,2)</f>
        <v>0</v>
      </c>
      <c r="P28" s="240">
        <v>0</v>
      </c>
      <c r="Q28" s="240">
        <f>ROUND(E28*P28,2)</f>
        <v>0</v>
      </c>
      <c r="R28" s="240" t="s">
        <v>187</v>
      </c>
      <c r="S28" s="240" t="s">
        <v>178</v>
      </c>
      <c r="T28" s="241" t="s">
        <v>207</v>
      </c>
      <c r="U28" s="224">
        <v>2.7080000000000002</v>
      </c>
      <c r="V28" s="224">
        <f>ROUND(E28*U28,2)</f>
        <v>15.17</v>
      </c>
      <c r="W28" s="224"/>
      <c r="X28" s="224" t="s">
        <v>179</v>
      </c>
      <c r="Y28" s="213"/>
      <c r="Z28" s="213"/>
      <c r="AA28" s="213"/>
      <c r="AB28" s="213"/>
      <c r="AC28" s="213"/>
      <c r="AD28" s="213"/>
      <c r="AE28" s="213"/>
      <c r="AF28" s="213"/>
      <c r="AG28" s="213" t="s">
        <v>180</v>
      </c>
      <c r="AH28" s="213"/>
      <c r="AI28" s="213"/>
      <c r="AJ28" s="213"/>
      <c r="AK28" s="213"/>
      <c r="AL28" s="213"/>
      <c r="AM28" s="213"/>
      <c r="AN28" s="213"/>
      <c r="AO28" s="213"/>
      <c r="AP28" s="213"/>
      <c r="AQ28" s="213"/>
      <c r="AR28" s="213"/>
      <c r="AS28" s="213"/>
      <c r="AT28" s="213"/>
      <c r="AU28" s="213"/>
      <c r="AV28" s="213"/>
      <c r="AW28" s="213"/>
      <c r="AX28" s="213"/>
      <c r="AY28" s="213"/>
      <c r="AZ28" s="213"/>
      <c r="BA28" s="213"/>
      <c r="BB28" s="213"/>
      <c r="BC28" s="213"/>
      <c r="BD28" s="213"/>
      <c r="BE28" s="213"/>
      <c r="BF28" s="213"/>
      <c r="BG28" s="213"/>
      <c r="BH28" s="213"/>
    </row>
    <row r="29" spans="1:60" outlineLevel="1" x14ac:dyDescent="0.2">
      <c r="A29" s="221"/>
      <c r="B29" s="222"/>
      <c r="C29" s="257" t="s">
        <v>336</v>
      </c>
      <c r="D29" s="242"/>
      <c r="E29" s="242"/>
      <c r="F29" s="242"/>
      <c r="G29" s="242"/>
      <c r="H29" s="224"/>
      <c r="I29" s="224"/>
      <c r="J29" s="224"/>
      <c r="K29" s="224"/>
      <c r="L29" s="224"/>
      <c r="M29" s="224"/>
      <c r="N29" s="224"/>
      <c r="O29" s="224"/>
      <c r="P29" s="224"/>
      <c r="Q29" s="224"/>
      <c r="R29" s="224"/>
      <c r="S29" s="224"/>
      <c r="T29" s="224"/>
      <c r="U29" s="224"/>
      <c r="V29" s="224"/>
      <c r="W29" s="224"/>
      <c r="X29" s="224"/>
      <c r="Y29" s="213"/>
      <c r="Z29" s="213"/>
      <c r="AA29" s="213"/>
      <c r="AB29" s="213"/>
      <c r="AC29" s="213"/>
      <c r="AD29" s="213"/>
      <c r="AE29" s="213"/>
      <c r="AF29" s="213"/>
      <c r="AG29" s="213" t="s">
        <v>182</v>
      </c>
      <c r="AH29" s="213"/>
      <c r="AI29" s="213"/>
      <c r="AJ29" s="213"/>
      <c r="AK29" s="213"/>
      <c r="AL29" s="213"/>
      <c r="AM29" s="213"/>
      <c r="AN29" s="213"/>
      <c r="AO29" s="213"/>
      <c r="AP29" s="213"/>
      <c r="AQ29" s="213"/>
      <c r="AR29" s="213"/>
      <c r="AS29" s="213"/>
      <c r="AT29" s="213"/>
      <c r="AU29" s="213"/>
      <c r="AV29" s="213"/>
      <c r="AW29" s="213"/>
      <c r="AX29" s="213"/>
      <c r="AY29" s="213"/>
      <c r="AZ29" s="213"/>
      <c r="BA29" s="213"/>
      <c r="BB29" s="213"/>
      <c r="BC29" s="213"/>
      <c r="BD29" s="213"/>
      <c r="BE29" s="213"/>
      <c r="BF29" s="213"/>
      <c r="BG29" s="213"/>
      <c r="BH29" s="213"/>
    </row>
    <row r="30" spans="1:60" ht="22.5" outlineLevel="1" x14ac:dyDescent="0.2">
      <c r="A30" s="235">
        <v>11</v>
      </c>
      <c r="B30" s="236" t="s">
        <v>337</v>
      </c>
      <c r="C30" s="256" t="s">
        <v>338</v>
      </c>
      <c r="D30" s="237" t="s">
        <v>205</v>
      </c>
      <c r="E30" s="238">
        <v>2.754</v>
      </c>
      <c r="F30" s="239"/>
      <c r="G30" s="240">
        <f>ROUND(E30*F30,2)</f>
        <v>0</v>
      </c>
      <c r="H30" s="239"/>
      <c r="I30" s="240">
        <f>ROUND(E30*H30,2)</f>
        <v>0</v>
      </c>
      <c r="J30" s="239"/>
      <c r="K30" s="240">
        <f>ROUND(E30*J30,2)</f>
        <v>0</v>
      </c>
      <c r="L30" s="240">
        <v>21</v>
      </c>
      <c r="M30" s="240">
        <f>G30*(1+L30/100)</f>
        <v>0</v>
      </c>
      <c r="N30" s="240">
        <v>2.2591600000000001</v>
      </c>
      <c r="O30" s="240">
        <f>ROUND(E30*N30,2)</f>
        <v>6.22</v>
      </c>
      <c r="P30" s="240">
        <v>0</v>
      </c>
      <c r="Q30" s="240">
        <f>ROUND(E30*P30,2)</f>
        <v>0</v>
      </c>
      <c r="R30" s="240" t="s">
        <v>187</v>
      </c>
      <c r="S30" s="240" t="s">
        <v>178</v>
      </c>
      <c r="T30" s="241" t="s">
        <v>207</v>
      </c>
      <c r="U30" s="224">
        <v>5.4880000000000004</v>
      </c>
      <c r="V30" s="224">
        <f>ROUND(E30*U30,2)</f>
        <v>15.11</v>
      </c>
      <c r="W30" s="224"/>
      <c r="X30" s="224" t="s">
        <v>179</v>
      </c>
      <c r="Y30" s="213"/>
      <c r="Z30" s="213"/>
      <c r="AA30" s="213"/>
      <c r="AB30" s="213"/>
      <c r="AC30" s="213"/>
      <c r="AD30" s="213"/>
      <c r="AE30" s="213"/>
      <c r="AF30" s="213"/>
      <c r="AG30" s="213" t="s">
        <v>180</v>
      </c>
      <c r="AH30" s="213"/>
      <c r="AI30" s="213"/>
      <c r="AJ30" s="213"/>
      <c r="AK30" s="213"/>
      <c r="AL30" s="213"/>
      <c r="AM30" s="213"/>
      <c r="AN30" s="213"/>
      <c r="AO30" s="213"/>
      <c r="AP30" s="213"/>
      <c r="AQ30" s="213"/>
      <c r="AR30" s="213"/>
      <c r="AS30" s="213"/>
      <c r="AT30" s="213"/>
      <c r="AU30" s="213"/>
      <c r="AV30" s="213"/>
      <c r="AW30" s="213"/>
      <c r="AX30" s="213"/>
      <c r="AY30" s="213"/>
      <c r="AZ30" s="213"/>
      <c r="BA30" s="213"/>
      <c r="BB30" s="213"/>
      <c r="BC30" s="213"/>
      <c r="BD30" s="213"/>
      <c r="BE30" s="213"/>
      <c r="BF30" s="213"/>
      <c r="BG30" s="213"/>
      <c r="BH30" s="213"/>
    </row>
    <row r="31" spans="1:60" outlineLevel="1" x14ac:dyDescent="0.2">
      <c r="A31" s="221"/>
      <c r="B31" s="222"/>
      <c r="C31" s="257" t="s">
        <v>339</v>
      </c>
      <c r="D31" s="242"/>
      <c r="E31" s="242"/>
      <c r="F31" s="242"/>
      <c r="G31" s="242"/>
      <c r="H31" s="224"/>
      <c r="I31" s="224"/>
      <c r="J31" s="224"/>
      <c r="K31" s="224"/>
      <c r="L31" s="224"/>
      <c r="M31" s="224"/>
      <c r="N31" s="224"/>
      <c r="O31" s="224"/>
      <c r="P31" s="224"/>
      <c r="Q31" s="224"/>
      <c r="R31" s="224"/>
      <c r="S31" s="224"/>
      <c r="T31" s="224"/>
      <c r="U31" s="224"/>
      <c r="V31" s="224"/>
      <c r="W31" s="224"/>
      <c r="X31" s="224"/>
      <c r="Y31" s="213"/>
      <c r="Z31" s="213"/>
      <c r="AA31" s="213"/>
      <c r="AB31" s="213"/>
      <c r="AC31" s="213"/>
      <c r="AD31" s="213"/>
      <c r="AE31" s="213"/>
      <c r="AF31" s="213"/>
      <c r="AG31" s="213" t="s">
        <v>182</v>
      </c>
      <c r="AH31" s="213"/>
      <c r="AI31" s="213"/>
      <c r="AJ31" s="213"/>
      <c r="AK31" s="213"/>
      <c r="AL31" s="213"/>
      <c r="AM31" s="213"/>
      <c r="AN31" s="213"/>
      <c r="AO31" s="213"/>
      <c r="AP31" s="213"/>
      <c r="AQ31" s="213"/>
      <c r="AR31" s="213"/>
      <c r="AS31" s="213"/>
      <c r="AT31" s="213"/>
      <c r="AU31" s="213"/>
      <c r="AV31" s="213"/>
      <c r="AW31" s="213"/>
      <c r="AX31" s="213"/>
      <c r="AY31" s="213"/>
      <c r="AZ31" s="213"/>
      <c r="BA31" s="243" t="str">
        <f>C31</f>
        <v>volně stojících čtyřhranných až osmihranných (průřezu čtverce, T, nebo kříže), pravoúhlých pod omítku anebo režné (bez spárování)</v>
      </c>
      <c r="BB31" s="213"/>
      <c r="BC31" s="213"/>
      <c r="BD31" s="213"/>
      <c r="BE31" s="213"/>
      <c r="BF31" s="213"/>
      <c r="BG31" s="213"/>
      <c r="BH31" s="213"/>
    </row>
    <row r="32" spans="1:60" outlineLevel="1" x14ac:dyDescent="0.2">
      <c r="A32" s="245">
        <v>12</v>
      </c>
      <c r="B32" s="246" t="s">
        <v>340</v>
      </c>
      <c r="C32" s="260" t="s">
        <v>341</v>
      </c>
      <c r="D32" s="247" t="s">
        <v>262</v>
      </c>
      <c r="E32" s="248">
        <v>3</v>
      </c>
      <c r="F32" s="249"/>
      <c r="G32" s="250">
        <f>ROUND(E32*F32,2)</f>
        <v>0</v>
      </c>
      <c r="H32" s="249"/>
      <c r="I32" s="250">
        <f>ROUND(E32*H32,2)</f>
        <v>0</v>
      </c>
      <c r="J32" s="249"/>
      <c r="K32" s="250">
        <f>ROUND(E32*J32,2)</f>
        <v>0</v>
      </c>
      <c r="L32" s="250">
        <v>21</v>
      </c>
      <c r="M32" s="250">
        <f>G32*(1+L32/100)</f>
        <v>0</v>
      </c>
      <c r="N32" s="250">
        <v>0</v>
      </c>
      <c r="O32" s="250">
        <f>ROUND(E32*N32,2)</f>
        <v>0</v>
      </c>
      <c r="P32" s="250">
        <v>0</v>
      </c>
      <c r="Q32" s="250">
        <f>ROUND(E32*P32,2)</f>
        <v>0</v>
      </c>
      <c r="R32" s="250"/>
      <c r="S32" s="250" t="s">
        <v>206</v>
      </c>
      <c r="T32" s="251" t="s">
        <v>207</v>
      </c>
      <c r="U32" s="224">
        <v>0</v>
      </c>
      <c r="V32" s="224">
        <f>ROUND(E32*U32,2)</f>
        <v>0</v>
      </c>
      <c r="W32" s="224"/>
      <c r="X32" s="224" t="s">
        <v>179</v>
      </c>
      <c r="Y32" s="213"/>
      <c r="Z32" s="213"/>
      <c r="AA32" s="213"/>
      <c r="AB32" s="213"/>
      <c r="AC32" s="213"/>
      <c r="AD32" s="213"/>
      <c r="AE32" s="213"/>
      <c r="AF32" s="213"/>
      <c r="AG32" s="213" t="s">
        <v>180</v>
      </c>
      <c r="AH32" s="213"/>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row>
    <row r="33" spans="1:60" outlineLevel="1" x14ac:dyDescent="0.2">
      <c r="A33" s="245">
        <v>13</v>
      </c>
      <c r="B33" s="246" t="s">
        <v>342</v>
      </c>
      <c r="C33" s="260" t="s">
        <v>343</v>
      </c>
      <c r="D33" s="247" t="s">
        <v>220</v>
      </c>
      <c r="E33" s="248">
        <v>19.600000000000001</v>
      </c>
      <c r="F33" s="249"/>
      <c r="G33" s="250">
        <f>ROUND(E33*F33,2)</f>
        <v>0</v>
      </c>
      <c r="H33" s="249"/>
      <c r="I33" s="250">
        <f>ROUND(E33*H33,2)</f>
        <v>0</v>
      </c>
      <c r="J33" s="249"/>
      <c r="K33" s="250">
        <f>ROUND(E33*J33,2)</f>
        <v>0</v>
      </c>
      <c r="L33" s="250">
        <v>21</v>
      </c>
      <c r="M33" s="250">
        <f>G33*(1+L33/100)</f>
        <v>0</v>
      </c>
      <c r="N33" s="250">
        <v>0</v>
      </c>
      <c r="O33" s="250">
        <f>ROUND(E33*N33,2)</f>
        <v>0</v>
      </c>
      <c r="P33" s="250">
        <v>0</v>
      </c>
      <c r="Q33" s="250">
        <f>ROUND(E33*P33,2)</f>
        <v>0</v>
      </c>
      <c r="R33" s="250"/>
      <c r="S33" s="250" t="s">
        <v>206</v>
      </c>
      <c r="T33" s="251" t="s">
        <v>207</v>
      </c>
      <c r="U33" s="224">
        <v>0</v>
      </c>
      <c r="V33" s="224">
        <f>ROUND(E33*U33,2)</f>
        <v>0</v>
      </c>
      <c r="W33" s="224"/>
      <c r="X33" s="224" t="s">
        <v>179</v>
      </c>
      <c r="Y33" s="213"/>
      <c r="Z33" s="213"/>
      <c r="AA33" s="213"/>
      <c r="AB33" s="213"/>
      <c r="AC33" s="213"/>
      <c r="AD33" s="213"/>
      <c r="AE33" s="213"/>
      <c r="AF33" s="213"/>
      <c r="AG33" s="213" t="s">
        <v>180</v>
      </c>
      <c r="AH33" s="213"/>
      <c r="AI33" s="213"/>
      <c r="AJ33" s="213"/>
      <c r="AK33" s="213"/>
      <c r="AL33" s="213"/>
      <c r="AM33" s="213"/>
      <c r="AN33" s="213"/>
      <c r="AO33" s="213"/>
      <c r="AP33" s="213"/>
      <c r="AQ33" s="213"/>
      <c r="AR33" s="213"/>
      <c r="AS33" s="213"/>
      <c r="AT33" s="213"/>
      <c r="AU33" s="213"/>
      <c r="AV33" s="213"/>
      <c r="AW33" s="213"/>
      <c r="AX33" s="213"/>
      <c r="AY33" s="213"/>
      <c r="AZ33" s="213"/>
      <c r="BA33" s="213"/>
      <c r="BB33" s="213"/>
      <c r="BC33" s="213"/>
      <c r="BD33" s="213"/>
      <c r="BE33" s="213"/>
      <c r="BF33" s="213"/>
      <c r="BG33" s="213"/>
      <c r="BH33" s="213"/>
    </row>
    <row r="34" spans="1:60" outlineLevel="1" x14ac:dyDescent="0.2">
      <c r="A34" s="245">
        <v>14</v>
      </c>
      <c r="B34" s="246" t="s">
        <v>344</v>
      </c>
      <c r="C34" s="260" t="s">
        <v>345</v>
      </c>
      <c r="D34" s="247" t="s">
        <v>346</v>
      </c>
      <c r="E34" s="248">
        <v>1</v>
      </c>
      <c r="F34" s="249"/>
      <c r="G34" s="250">
        <f>ROUND(E34*F34,2)</f>
        <v>0</v>
      </c>
      <c r="H34" s="249"/>
      <c r="I34" s="250">
        <f>ROUND(E34*H34,2)</f>
        <v>0</v>
      </c>
      <c r="J34" s="249"/>
      <c r="K34" s="250">
        <f>ROUND(E34*J34,2)</f>
        <v>0</v>
      </c>
      <c r="L34" s="250">
        <v>21</v>
      </c>
      <c r="M34" s="250">
        <f>G34*(1+L34/100)</f>
        <v>0</v>
      </c>
      <c r="N34" s="250">
        <v>0</v>
      </c>
      <c r="O34" s="250">
        <f>ROUND(E34*N34,2)</f>
        <v>0</v>
      </c>
      <c r="P34" s="250">
        <v>0</v>
      </c>
      <c r="Q34" s="250">
        <f>ROUND(E34*P34,2)</f>
        <v>0</v>
      </c>
      <c r="R34" s="250"/>
      <c r="S34" s="250" t="s">
        <v>206</v>
      </c>
      <c r="T34" s="251" t="s">
        <v>207</v>
      </c>
      <c r="U34" s="224">
        <v>0</v>
      </c>
      <c r="V34" s="224">
        <f>ROUND(E34*U34,2)</f>
        <v>0</v>
      </c>
      <c r="W34" s="224"/>
      <c r="X34" s="224" t="s">
        <v>179</v>
      </c>
      <c r="Y34" s="213"/>
      <c r="Z34" s="213"/>
      <c r="AA34" s="213"/>
      <c r="AB34" s="213"/>
      <c r="AC34" s="213"/>
      <c r="AD34" s="213"/>
      <c r="AE34" s="213"/>
      <c r="AF34" s="213"/>
      <c r="AG34" s="213" t="s">
        <v>180</v>
      </c>
      <c r="AH34" s="213"/>
      <c r="AI34" s="213"/>
      <c r="AJ34" s="213"/>
      <c r="AK34" s="213"/>
      <c r="AL34" s="213"/>
      <c r="AM34" s="213"/>
      <c r="AN34" s="213"/>
      <c r="AO34" s="213"/>
      <c r="AP34" s="213"/>
      <c r="AQ34" s="213"/>
      <c r="AR34" s="213"/>
      <c r="AS34" s="213"/>
      <c r="AT34" s="213"/>
      <c r="AU34" s="213"/>
      <c r="AV34" s="213"/>
      <c r="AW34" s="213"/>
      <c r="AX34" s="213"/>
      <c r="AY34" s="213"/>
      <c r="AZ34" s="213"/>
      <c r="BA34" s="213"/>
      <c r="BB34" s="213"/>
      <c r="BC34" s="213"/>
      <c r="BD34" s="213"/>
      <c r="BE34" s="213"/>
      <c r="BF34" s="213"/>
      <c r="BG34" s="213"/>
      <c r="BH34" s="213"/>
    </row>
    <row r="35" spans="1:60" outlineLevel="1" x14ac:dyDescent="0.2">
      <c r="A35" s="245">
        <v>15</v>
      </c>
      <c r="B35" s="246" t="s">
        <v>347</v>
      </c>
      <c r="C35" s="260" t="s">
        <v>348</v>
      </c>
      <c r="D35" s="247" t="s">
        <v>176</v>
      </c>
      <c r="E35" s="248">
        <v>21.58</v>
      </c>
      <c r="F35" s="249"/>
      <c r="G35" s="250">
        <f>ROUND(E35*F35,2)</f>
        <v>0</v>
      </c>
      <c r="H35" s="249"/>
      <c r="I35" s="250">
        <f>ROUND(E35*H35,2)</f>
        <v>0</v>
      </c>
      <c r="J35" s="249"/>
      <c r="K35" s="250">
        <f>ROUND(E35*J35,2)</f>
        <v>0</v>
      </c>
      <c r="L35" s="250">
        <v>21</v>
      </c>
      <c r="M35" s="250">
        <f>G35*(1+L35/100)</f>
        <v>0</v>
      </c>
      <c r="N35" s="250">
        <v>0</v>
      </c>
      <c r="O35" s="250">
        <f>ROUND(E35*N35,2)</f>
        <v>0</v>
      </c>
      <c r="P35" s="250">
        <v>0</v>
      </c>
      <c r="Q35" s="250">
        <f>ROUND(E35*P35,2)</f>
        <v>0</v>
      </c>
      <c r="R35" s="250"/>
      <c r="S35" s="250" t="s">
        <v>206</v>
      </c>
      <c r="T35" s="251" t="s">
        <v>207</v>
      </c>
      <c r="U35" s="224">
        <v>0</v>
      </c>
      <c r="V35" s="224">
        <f>ROUND(E35*U35,2)</f>
        <v>0</v>
      </c>
      <c r="W35" s="224"/>
      <c r="X35" s="224" t="s">
        <v>179</v>
      </c>
      <c r="Y35" s="213"/>
      <c r="Z35" s="213"/>
      <c r="AA35" s="213"/>
      <c r="AB35" s="213"/>
      <c r="AC35" s="213"/>
      <c r="AD35" s="213"/>
      <c r="AE35" s="213"/>
      <c r="AF35" s="213"/>
      <c r="AG35" s="213" t="s">
        <v>180</v>
      </c>
      <c r="AH35" s="213"/>
      <c r="AI35" s="213"/>
      <c r="AJ35" s="213"/>
      <c r="AK35" s="213"/>
      <c r="AL35" s="213"/>
      <c r="AM35" s="213"/>
      <c r="AN35" s="213"/>
      <c r="AO35" s="213"/>
      <c r="AP35" s="213"/>
      <c r="AQ35" s="213"/>
      <c r="AR35" s="213"/>
      <c r="AS35" s="213"/>
      <c r="AT35" s="213"/>
      <c r="AU35" s="213"/>
      <c r="AV35" s="213"/>
      <c r="AW35" s="213"/>
      <c r="AX35" s="213"/>
      <c r="AY35" s="213"/>
      <c r="AZ35" s="213"/>
      <c r="BA35" s="213"/>
      <c r="BB35" s="213"/>
      <c r="BC35" s="213"/>
      <c r="BD35" s="213"/>
      <c r="BE35" s="213"/>
      <c r="BF35" s="213"/>
      <c r="BG35" s="213"/>
      <c r="BH35" s="213"/>
    </row>
    <row r="36" spans="1:60" x14ac:dyDescent="0.2">
      <c r="A36" s="229" t="s">
        <v>172</v>
      </c>
      <c r="B36" s="230" t="s">
        <v>124</v>
      </c>
      <c r="C36" s="255" t="s">
        <v>125</v>
      </c>
      <c r="D36" s="231"/>
      <c r="E36" s="232"/>
      <c r="F36" s="233"/>
      <c r="G36" s="233">
        <f>SUMIF(AG37:AG41,"&lt;&gt;NOR",G37:G41)</f>
        <v>0</v>
      </c>
      <c r="H36" s="233"/>
      <c r="I36" s="233">
        <f>SUM(I37:I41)</f>
        <v>0</v>
      </c>
      <c r="J36" s="233"/>
      <c r="K36" s="233">
        <f>SUM(K37:K41)</f>
        <v>0</v>
      </c>
      <c r="L36" s="233"/>
      <c r="M36" s="233">
        <f>SUM(M37:M41)</f>
        <v>0</v>
      </c>
      <c r="N36" s="233"/>
      <c r="O36" s="233">
        <f>SUM(O37:O41)</f>
        <v>1.93</v>
      </c>
      <c r="P36" s="233"/>
      <c r="Q36" s="233">
        <f>SUM(Q37:Q41)</f>
        <v>0</v>
      </c>
      <c r="R36" s="233"/>
      <c r="S36" s="233"/>
      <c r="T36" s="234"/>
      <c r="U36" s="228"/>
      <c r="V36" s="228">
        <f>SUM(V37:V41)</f>
        <v>51.930000000000007</v>
      </c>
      <c r="W36" s="228"/>
      <c r="X36" s="228"/>
      <c r="AG36" t="s">
        <v>173</v>
      </c>
    </row>
    <row r="37" spans="1:60" ht="22.5" outlineLevel="1" x14ac:dyDescent="0.2">
      <c r="A37" s="245">
        <v>16</v>
      </c>
      <c r="B37" s="246" t="s">
        <v>349</v>
      </c>
      <c r="C37" s="260" t="s">
        <v>350</v>
      </c>
      <c r="D37" s="247" t="s">
        <v>176</v>
      </c>
      <c r="E37" s="248">
        <v>14.16</v>
      </c>
      <c r="F37" s="249"/>
      <c r="G37" s="250">
        <f>ROUND(E37*F37,2)</f>
        <v>0</v>
      </c>
      <c r="H37" s="249"/>
      <c r="I37" s="250">
        <f>ROUND(E37*H37,2)</f>
        <v>0</v>
      </c>
      <c r="J37" s="249"/>
      <c r="K37" s="250">
        <f>ROUND(E37*J37,2)</f>
        <v>0</v>
      </c>
      <c r="L37" s="250">
        <v>21</v>
      </c>
      <c r="M37" s="250">
        <f>G37*(1+L37/100)</f>
        <v>0</v>
      </c>
      <c r="N37" s="250">
        <v>4.2000000000000002E-4</v>
      </c>
      <c r="O37" s="250">
        <f>ROUND(E37*N37,2)</f>
        <v>0.01</v>
      </c>
      <c r="P37" s="250">
        <v>0</v>
      </c>
      <c r="Q37" s="250">
        <f>ROUND(E37*P37,2)</f>
        <v>0</v>
      </c>
      <c r="R37" s="250" t="s">
        <v>187</v>
      </c>
      <c r="S37" s="250" t="s">
        <v>178</v>
      </c>
      <c r="T37" s="251" t="s">
        <v>207</v>
      </c>
      <c r="U37" s="224">
        <v>0.12</v>
      </c>
      <c r="V37" s="224">
        <f>ROUND(E37*U37,2)</f>
        <v>1.7</v>
      </c>
      <c r="W37" s="224"/>
      <c r="X37" s="224" t="s">
        <v>179</v>
      </c>
      <c r="Y37" s="213"/>
      <c r="Z37" s="213"/>
      <c r="AA37" s="213"/>
      <c r="AB37" s="213"/>
      <c r="AC37" s="213"/>
      <c r="AD37" s="213"/>
      <c r="AE37" s="213"/>
      <c r="AF37" s="213"/>
      <c r="AG37" s="213" t="s">
        <v>180</v>
      </c>
      <c r="AH37" s="213"/>
      <c r="AI37" s="213"/>
      <c r="AJ37" s="213"/>
      <c r="AK37" s="213"/>
      <c r="AL37" s="213"/>
      <c r="AM37" s="213"/>
      <c r="AN37" s="213"/>
      <c r="AO37" s="213"/>
      <c r="AP37" s="213"/>
      <c r="AQ37" s="213"/>
      <c r="AR37" s="213"/>
      <c r="AS37" s="213"/>
      <c r="AT37" s="213"/>
      <c r="AU37" s="213"/>
      <c r="AV37" s="213"/>
      <c r="AW37" s="213"/>
      <c r="AX37" s="213"/>
      <c r="AY37" s="213"/>
      <c r="AZ37" s="213"/>
      <c r="BA37" s="213"/>
      <c r="BB37" s="213"/>
      <c r="BC37" s="213"/>
      <c r="BD37" s="213"/>
      <c r="BE37" s="213"/>
      <c r="BF37" s="213"/>
      <c r="BG37" s="213"/>
      <c r="BH37" s="213"/>
    </row>
    <row r="38" spans="1:60" ht="22.5" outlineLevel="1" x14ac:dyDescent="0.2">
      <c r="A38" s="245">
        <v>17</v>
      </c>
      <c r="B38" s="246" t="s">
        <v>351</v>
      </c>
      <c r="C38" s="260" t="s">
        <v>352</v>
      </c>
      <c r="D38" s="247" t="s">
        <v>176</v>
      </c>
      <c r="E38" s="248">
        <v>56.31</v>
      </c>
      <c r="F38" s="249"/>
      <c r="G38" s="250">
        <f>ROUND(E38*F38,2)</f>
        <v>0</v>
      </c>
      <c r="H38" s="249"/>
      <c r="I38" s="250">
        <f>ROUND(E38*H38,2)</f>
        <v>0</v>
      </c>
      <c r="J38" s="249"/>
      <c r="K38" s="250">
        <f>ROUND(E38*J38,2)</f>
        <v>0</v>
      </c>
      <c r="L38" s="250">
        <v>21</v>
      </c>
      <c r="M38" s="250">
        <f>G38*(1+L38/100)</f>
        <v>0</v>
      </c>
      <c r="N38" s="250">
        <v>3.3700000000000001E-2</v>
      </c>
      <c r="O38" s="250">
        <f>ROUND(E38*N38,2)</f>
        <v>1.9</v>
      </c>
      <c r="P38" s="250">
        <v>0</v>
      </c>
      <c r="Q38" s="250">
        <f>ROUND(E38*P38,2)</f>
        <v>0</v>
      </c>
      <c r="R38" s="250" t="s">
        <v>250</v>
      </c>
      <c r="S38" s="250" t="s">
        <v>178</v>
      </c>
      <c r="T38" s="251" t="s">
        <v>207</v>
      </c>
      <c r="U38" s="224">
        <v>0.73243999999999998</v>
      </c>
      <c r="V38" s="224">
        <f>ROUND(E38*U38,2)</f>
        <v>41.24</v>
      </c>
      <c r="W38" s="224"/>
      <c r="X38" s="224" t="s">
        <v>179</v>
      </c>
      <c r="Y38" s="213"/>
      <c r="Z38" s="213"/>
      <c r="AA38" s="213"/>
      <c r="AB38" s="213"/>
      <c r="AC38" s="213"/>
      <c r="AD38" s="213"/>
      <c r="AE38" s="213"/>
      <c r="AF38" s="213"/>
      <c r="AG38" s="213" t="s">
        <v>180</v>
      </c>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row>
    <row r="39" spans="1:60" ht="22.5" outlineLevel="1" x14ac:dyDescent="0.2">
      <c r="A39" s="235">
        <v>18</v>
      </c>
      <c r="B39" s="236" t="s">
        <v>353</v>
      </c>
      <c r="C39" s="256" t="s">
        <v>354</v>
      </c>
      <c r="D39" s="237" t="s">
        <v>176</v>
      </c>
      <c r="E39" s="238">
        <v>39.075000000000003</v>
      </c>
      <c r="F39" s="239"/>
      <c r="G39" s="240">
        <f>ROUND(E39*F39,2)</f>
        <v>0</v>
      </c>
      <c r="H39" s="239"/>
      <c r="I39" s="240">
        <f>ROUND(E39*H39,2)</f>
        <v>0</v>
      </c>
      <c r="J39" s="239"/>
      <c r="K39" s="240">
        <f>ROUND(E39*J39,2)</f>
        <v>0</v>
      </c>
      <c r="L39" s="240">
        <v>21</v>
      </c>
      <c r="M39" s="240">
        <f>G39*(1+L39/100)</f>
        <v>0</v>
      </c>
      <c r="N39" s="240">
        <v>6.3000000000000003E-4</v>
      </c>
      <c r="O39" s="240">
        <f>ROUND(E39*N39,2)</f>
        <v>0.02</v>
      </c>
      <c r="P39" s="240">
        <v>0</v>
      </c>
      <c r="Q39" s="240">
        <f>ROUND(E39*P39,2)</f>
        <v>0</v>
      </c>
      <c r="R39" s="240" t="s">
        <v>187</v>
      </c>
      <c r="S39" s="240" t="s">
        <v>178</v>
      </c>
      <c r="T39" s="241" t="s">
        <v>207</v>
      </c>
      <c r="U39" s="224">
        <v>0.23</v>
      </c>
      <c r="V39" s="224">
        <f>ROUND(E39*U39,2)</f>
        <v>8.99</v>
      </c>
      <c r="W39" s="224"/>
      <c r="X39" s="224" t="s">
        <v>179</v>
      </c>
      <c r="Y39" s="213"/>
      <c r="Z39" s="213"/>
      <c r="AA39" s="213"/>
      <c r="AB39" s="213"/>
      <c r="AC39" s="213"/>
      <c r="AD39" s="213"/>
      <c r="AE39" s="213"/>
      <c r="AF39" s="213"/>
      <c r="AG39" s="213" t="s">
        <v>180</v>
      </c>
      <c r="AH39" s="213"/>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row>
    <row r="40" spans="1:60" outlineLevel="1" x14ac:dyDescent="0.2">
      <c r="A40" s="221"/>
      <c r="B40" s="222"/>
      <c r="C40" s="257" t="s">
        <v>355</v>
      </c>
      <c r="D40" s="242"/>
      <c r="E40" s="242"/>
      <c r="F40" s="242"/>
      <c r="G40" s="242"/>
      <c r="H40" s="224"/>
      <c r="I40" s="224"/>
      <c r="J40" s="224"/>
      <c r="K40" s="224"/>
      <c r="L40" s="224"/>
      <c r="M40" s="224"/>
      <c r="N40" s="224"/>
      <c r="O40" s="224"/>
      <c r="P40" s="224"/>
      <c r="Q40" s="224"/>
      <c r="R40" s="224"/>
      <c r="S40" s="224"/>
      <c r="T40" s="224"/>
      <c r="U40" s="224"/>
      <c r="V40" s="224"/>
      <c r="W40" s="224"/>
      <c r="X40" s="224"/>
      <c r="Y40" s="213"/>
      <c r="Z40" s="213"/>
      <c r="AA40" s="213"/>
      <c r="AB40" s="213"/>
      <c r="AC40" s="213"/>
      <c r="AD40" s="213"/>
      <c r="AE40" s="213"/>
      <c r="AF40" s="213"/>
      <c r="AG40" s="213" t="s">
        <v>182</v>
      </c>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row>
    <row r="41" spans="1:60" outlineLevel="1" x14ac:dyDescent="0.2">
      <c r="A41" s="221"/>
      <c r="B41" s="222"/>
      <c r="C41" s="267" t="s">
        <v>355</v>
      </c>
      <c r="D41" s="266"/>
      <c r="E41" s="266"/>
      <c r="F41" s="266"/>
      <c r="G41" s="266"/>
      <c r="H41" s="224"/>
      <c r="I41" s="224"/>
      <c r="J41" s="224"/>
      <c r="K41" s="224"/>
      <c r="L41" s="224"/>
      <c r="M41" s="224"/>
      <c r="N41" s="224"/>
      <c r="O41" s="224"/>
      <c r="P41" s="224"/>
      <c r="Q41" s="224"/>
      <c r="R41" s="224"/>
      <c r="S41" s="224"/>
      <c r="T41" s="224"/>
      <c r="U41" s="224"/>
      <c r="V41" s="224"/>
      <c r="W41" s="224"/>
      <c r="X41" s="224"/>
      <c r="Y41" s="213"/>
      <c r="Z41" s="213"/>
      <c r="AA41" s="213"/>
      <c r="AB41" s="213"/>
      <c r="AC41" s="213"/>
      <c r="AD41" s="213"/>
      <c r="AE41" s="213"/>
      <c r="AF41" s="213"/>
      <c r="AG41" s="213" t="s">
        <v>209</v>
      </c>
      <c r="AH41" s="213"/>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row>
    <row r="42" spans="1:60" x14ac:dyDescent="0.2">
      <c r="A42" s="229" t="s">
        <v>172</v>
      </c>
      <c r="B42" s="230" t="s">
        <v>128</v>
      </c>
      <c r="C42" s="255" t="s">
        <v>129</v>
      </c>
      <c r="D42" s="231"/>
      <c r="E42" s="232"/>
      <c r="F42" s="233"/>
      <c r="G42" s="233">
        <f>SUMIF(AG43:AG43,"&lt;&gt;NOR",G43:G43)</f>
        <v>0</v>
      </c>
      <c r="H42" s="233"/>
      <c r="I42" s="233">
        <f>SUM(I43:I43)</f>
        <v>0</v>
      </c>
      <c r="J42" s="233"/>
      <c r="K42" s="233">
        <f>SUM(K43:K43)</f>
        <v>0</v>
      </c>
      <c r="L42" s="233"/>
      <c r="M42" s="233">
        <f>SUM(M43:M43)</f>
        <v>0</v>
      </c>
      <c r="N42" s="233"/>
      <c r="O42" s="233">
        <f>SUM(O43:O43)</f>
        <v>0.03</v>
      </c>
      <c r="P42" s="233"/>
      <c r="Q42" s="233">
        <f>SUM(Q43:Q43)</f>
        <v>0</v>
      </c>
      <c r="R42" s="233"/>
      <c r="S42" s="233"/>
      <c r="T42" s="234"/>
      <c r="U42" s="228"/>
      <c r="V42" s="228">
        <f>SUM(V43:V43)</f>
        <v>4.49</v>
      </c>
      <c r="W42" s="228"/>
      <c r="X42" s="228"/>
      <c r="AG42" t="s">
        <v>173</v>
      </c>
    </row>
    <row r="43" spans="1:60" outlineLevel="1" x14ac:dyDescent="0.2">
      <c r="A43" s="245">
        <v>19</v>
      </c>
      <c r="B43" s="246" t="s">
        <v>356</v>
      </c>
      <c r="C43" s="260" t="s">
        <v>357</v>
      </c>
      <c r="D43" s="247" t="s">
        <v>176</v>
      </c>
      <c r="E43" s="248">
        <v>25.356000000000002</v>
      </c>
      <c r="F43" s="249"/>
      <c r="G43" s="250">
        <f>ROUND(E43*F43,2)</f>
        <v>0</v>
      </c>
      <c r="H43" s="249"/>
      <c r="I43" s="250">
        <f>ROUND(E43*H43,2)</f>
        <v>0</v>
      </c>
      <c r="J43" s="249"/>
      <c r="K43" s="250">
        <f>ROUND(E43*J43,2)</f>
        <v>0</v>
      </c>
      <c r="L43" s="250">
        <v>21</v>
      </c>
      <c r="M43" s="250">
        <f>G43*(1+L43/100)</f>
        <v>0</v>
      </c>
      <c r="N43" s="250">
        <v>1.2099999999999999E-3</v>
      </c>
      <c r="O43" s="250">
        <f>ROUND(E43*N43,2)</f>
        <v>0.03</v>
      </c>
      <c r="P43" s="250">
        <v>0</v>
      </c>
      <c r="Q43" s="250">
        <f>ROUND(E43*P43,2)</f>
        <v>0</v>
      </c>
      <c r="R43" s="250" t="s">
        <v>230</v>
      </c>
      <c r="S43" s="250" t="s">
        <v>178</v>
      </c>
      <c r="T43" s="251" t="s">
        <v>207</v>
      </c>
      <c r="U43" s="224">
        <v>0.17699999999999999</v>
      </c>
      <c r="V43" s="224">
        <f>ROUND(E43*U43,2)</f>
        <v>4.49</v>
      </c>
      <c r="W43" s="224"/>
      <c r="X43" s="224" t="s">
        <v>179</v>
      </c>
      <c r="Y43" s="213"/>
      <c r="Z43" s="213"/>
      <c r="AA43" s="213"/>
      <c r="AB43" s="213"/>
      <c r="AC43" s="213"/>
      <c r="AD43" s="213"/>
      <c r="AE43" s="213"/>
      <c r="AF43" s="213"/>
      <c r="AG43" s="213" t="s">
        <v>180</v>
      </c>
      <c r="AH43" s="213"/>
      <c r="AI43" s="213"/>
      <c r="AJ43" s="213"/>
      <c r="AK43" s="213"/>
      <c r="AL43" s="213"/>
      <c r="AM43" s="213"/>
      <c r="AN43" s="213"/>
      <c r="AO43" s="213"/>
      <c r="AP43" s="213"/>
      <c r="AQ43" s="213"/>
      <c r="AR43" s="213"/>
      <c r="AS43" s="213"/>
      <c r="AT43" s="213"/>
      <c r="AU43" s="213"/>
      <c r="AV43" s="213"/>
      <c r="AW43" s="213"/>
      <c r="AX43" s="213"/>
      <c r="AY43" s="213"/>
      <c r="AZ43" s="213"/>
      <c r="BA43" s="213"/>
      <c r="BB43" s="213"/>
      <c r="BC43" s="213"/>
      <c r="BD43" s="213"/>
      <c r="BE43" s="213"/>
      <c r="BF43" s="213"/>
      <c r="BG43" s="213"/>
      <c r="BH43" s="213"/>
    </row>
    <row r="44" spans="1:60" x14ac:dyDescent="0.2">
      <c r="A44" s="229" t="s">
        <v>172</v>
      </c>
      <c r="B44" s="230" t="s">
        <v>130</v>
      </c>
      <c r="C44" s="255" t="s">
        <v>131</v>
      </c>
      <c r="D44" s="231"/>
      <c r="E44" s="232"/>
      <c r="F44" s="233"/>
      <c r="G44" s="233">
        <f>SUMIF(AG45:AG48,"&lt;&gt;NOR",G45:G48)</f>
        <v>0</v>
      </c>
      <c r="H44" s="233"/>
      <c r="I44" s="233">
        <f>SUM(I45:I48)</f>
        <v>0</v>
      </c>
      <c r="J44" s="233"/>
      <c r="K44" s="233">
        <f>SUM(K45:K48)</f>
        <v>0</v>
      </c>
      <c r="L44" s="233"/>
      <c r="M44" s="233">
        <f>SUM(M45:M48)</f>
        <v>0</v>
      </c>
      <c r="N44" s="233"/>
      <c r="O44" s="233">
        <f>SUM(O45:O48)</f>
        <v>7.0000000000000007E-2</v>
      </c>
      <c r="P44" s="233"/>
      <c r="Q44" s="233">
        <f>SUM(Q45:Q48)</f>
        <v>24.78</v>
      </c>
      <c r="R44" s="233"/>
      <c r="S44" s="233"/>
      <c r="T44" s="234"/>
      <c r="U44" s="228"/>
      <c r="V44" s="228">
        <f>SUM(V45:V48)</f>
        <v>66.010000000000005</v>
      </c>
      <c r="W44" s="228"/>
      <c r="X44" s="228"/>
      <c r="AG44" t="s">
        <v>173</v>
      </c>
    </row>
    <row r="45" spans="1:60" outlineLevel="1" x14ac:dyDescent="0.2">
      <c r="A45" s="235">
        <v>20</v>
      </c>
      <c r="B45" s="236" t="s">
        <v>358</v>
      </c>
      <c r="C45" s="256" t="s">
        <v>359</v>
      </c>
      <c r="D45" s="237" t="s">
        <v>205</v>
      </c>
      <c r="E45" s="238">
        <v>7.3955000000000002</v>
      </c>
      <c r="F45" s="239"/>
      <c r="G45" s="240">
        <f>ROUND(E45*F45,2)</f>
        <v>0</v>
      </c>
      <c r="H45" s="239"/>
      <c r="I45" s="240">
        <f>ROUND(E45*H45,2)</f>
        <v>0</v>
      </c>
      <c r="J45" s="239"/>
      <c r="K45" s="240">
        <f>ROUND(E45*J45,2)</f>
        <v>0</v>
      </c>
      <c r="L45" s="240">
        <v>21</v>
      </c>
      <c r="M45" s="240">
        <f>G45*(1+L45/100)</f>
        <v>0</v>
      </c>
      <c r="N45" s="240">
        <v>0</v>
      </c>
      <c r="O45" s="240">
        <f>ROUND(E45*N45,2)</f>
        <v>0</v>
      </c>
      <c r="P45" s="240">
        <v>2</v>
      </c>
      <c r="Q45" s="240">
        <f>ROUND(E45*P45,2)</f>
        <v>14.79</v>
      </c>
      <c r="R45" s="240" t="s">
        <v>238</v>
      </c>
      <c r="S45" s="240" t="s">
        <v>178</v>
      </c>
      <c r="T45" s="241" t="s">
        <v>207</v>
      </c>
      <c r="U45" s="224">
        <v>6.4359999999999999</v>
      </c>
      <c r="V45" s="224">
        <f>ROUND(E45*U45,2)</f>
        <v>47.6</v>
      </c>
      <c r="W45" s="224"/>
      <c r="X45" s="224" t="s">
        <v>179</v>
      </c>
      <c r="Y45" s="213"/>
      <c r="Z45" s="213"/>
      <c r="AA45" s="213"/>
      <c r="AB45" s="213"/>
      <c r="AC45" s="213"/>
      <c r="AD45" s="213"/>
      <c r="AE45" s="213"/>
      <c r="AF45" s="213"/>
      <c r="AG45" s="213" t="s">
        <v>180</v>
      </c>
      <c r="AH45" s="213"/>
      <c r="AI45" s="213"/>
      <c r="AJ45" s="213"/>
      <c r="AK45" s="213"/>
      <c r="AL45" s="213"/>
      <c r="AM45" s="213"/>
      <c r="AN45" s="213"/>
      <c r="AO45" s="213"/>
      <c r="AP45" s="213"/>
      <c r="AQ45" s="213"/>
      <c r="AR45" s="213"/>
      <c r="AS45" s="213"/>
      <c r="AT45" s="213"/>
      <c r="AU45" s="213"/>
      <c r="AV45" s="213"/>
      <c r="AW45" s="213"/>
      <c r="AX45" s="213"/>
      <c r="AY45" s="213"/>
      <c r="AZ45" s="213"/>
      <c r="BA45" s="213"/>
      <c r="BB45" s="213"/>
      <c r="BC45" s="213"/>
      <c r="BD45" s="213"/>
      <c r="BE45" s="213"/>
      <c r="BF45" s="213"/>
      <c r="BG45" s="213"/>
      <c r="BH45" s="213"/>
    </row>
    <row r="46" spans="1:60" outlineLevel="1" x14ac:dyDescent="0.2">
      <c r="A46" s="221"/>
      <c r="B46" s="222"/>
      <c r="C46" s="257" t="s">
        <v>360</v>
      </c>
      <c r="D46" s="242"/>
      <c r="E46" s="242"/>
      <c r="F46" s="242"/>
      <c r="G46" s="242"/>
      <c r="H46" s="224"/>
      <c r="I46" s="224"/>
      <c r="J46" s="224"/>
      <c r="K46" s="224"/>
      <c r="L46" s="224"/>
      <c r="M46" s="224"/>
      <c r="N46" s="224"/>
      <c r="O46" s="224"/>
      <c r="P46" s="224"/>
      <c r="Q46" s="224"/>
      <c r="R46" s="224"/>
      <c r="S46" s="224"/>
      <c r="T46" s="224"/>
      <c r="U46" s="224"/>
      <c r="V46" s="224"/>
      <c r="W46" s="224"/>
      <c r="X46" s="224"/>
      <c r="Y46" s="213"/>
      <c r="Z46" s="213"/>
      <c r="AA46" s="213"/>
      <c r="AB46" s="213"/>
      <c r="AC46" s="213"/>
      <c r="AD46" s="213"/>
      <c r="AE46" s="213"/>
      <c r="AF46" s="213"/>
      <c r="AG46" s="213" t="s">
        <v>182</v>
      </c>
      <c r="AH46" s="213"/>
      <c r="AI46" s="213"/>
      <c r="AJ46" s="213"/>
      <c r="AK46" s="213"/>
      <c r="AL46" s="213"/>
      <c r="AM46" s="213"/>
      <c r="AN46" s="213"/>
      <c r="AO46" s="213"/>
      <c r="AP46" s="213"/>
      <c r="AQ46" s="213"/>
      <c r="AR46" s="213"/>
      <c r="AS46" s="213"/>
      <c r="AT46" s="213"/>
      <c r="AU46" s="213"/>
      <c r="AV46" s="213"/>
      <c r="AW46" s="213"/>
      <c r="AX46" s="213"/>
      <c r="AY46" s="213"/>
      <c r="AZ46" s="213"/>
      <c r="BA46" s="213"/>
      <c r="BB46" s="213"/>
      <c r="BC46" s="213"/>
      <c r="BD46" s="213"/>
      <c r="BE46" s="213"/>
      <c r="BF46" s="213"/>
      <c r="BG46" s="213"/>
      <c r="BH46" s="213"/>
    </row>
    <row r="47" spans="1:60" ht="22.5" outlineLevel="1" x14ac:dyDescent="0.2">
      <c r="A47" s="235">
        <v>21</v>
      </c>
      <c r="B47" s="236" t="s">
        <v>361</v>
      </c>
      <c r="C47" s="256" t="s">
        <v>362</v>
      </c>
      <c r="D47" s="237" t="s">
        <v>205</v>
      </c>
      <c r="E47" s="238">
        <v>5.5521799999999999</v>
      </c>
      <c r="F47" s="239"/>
      <c r="G47" s="240">
        <f>ROUND(E47*F47,2)</f>
        <v>0</v>
      </c>
      <c r="H47" s="239"/>
      <c r="I47" s="240">
        <f>ROUND(E47*H47,2)</f>
        <v>0</v>
      </c>
      <c r="J47" s="239"/>
      <c r="K47" s="240">
        <f>ROUND(E47*J47,2)</f>
        <v>0</v>
      </c>
      <c r="L47" s="240">
        <v>21</v>
      </c>
      <c r="M47" s="240">
        <f>G47*(1+L47/100)</f>
        <v>0</v>
      </c>
      <c r="N47" s="240">
        <v>1.2489999999999999E-2</v>
      </c>
      <c r="O47" s="240">
        <f>ROUND(E47*N47,2)</f>
        <v>7.0000000000000007E-2</v>
      </c>
      <c r="P47" s="240">
        <v>1.8</v>
      </c>
      <c r="Q47" s="240">
        <f>ROUND(E47*P47,2)</f>
        <v>9.99</v>
      </c>
      <c r="R47" s="240" t="s">
        <v>238</v>
      </c>
      <c r="S47" s="240" t="s">
        <v>178</v>
      </c>
      <c r="T47" s="241" t="s">
        <v>207</v>
      </c>
      <c r="U47" s="224">
        <v>3.3149999999999999</v>
      </c>
      <c r="V47" s="224">
        <f>ROUND(E47*U47,2)</f>
        <v>18.41</v>
      </c>
      <c r="W47" s="224"/>
      <c r="X47" s="224" t="s">
        <v>179</v>
      </c>
      <c r="Y47" s="213"/>
      <c r="Z47" s="213"/>
      <c r="AA47" s="213"/>
      <c r="AB47" s="213"/>
      <c r="AC47" s="213"/>
      <c r="AD47" s="213"/>
      <c r="AE47" s="213"/>
      <c r="AF47" s="213"/>
      <c r="AG47" s="213" t="s">
        <v>180</v>
      </c>
      <c r="AH47" s="213"/>
      <c r="AI47" s="213"/>
      <c r="AJ47" s="213"/>
      <c r="AK47" s="213"/>
      <c r="AL47" s="213"/>
      <c r="AM47" s="213"/>
      <c r="AN47" s="213"/>
      <c r="AO47" s="213"/>
      <c r="AP47" s="213"/>
      <c r="AQ47" s="213"/>
      <c r="AR47" s="213"/>
      <c r="AS47" s="213"/>
      <c r="AT47" s="213"/>
      <c r="AU47" s="213"/>
      <c r="AV47" s="213"/>
      <c r="AW47" s="213"/>
      <c r="AX47" s="213"/>
      <c r="AY47" s="213"/>
      <c r="AZ47" s="213"/>
      <c r="BA47" s="213"/>
      <c r="BB47" s="213"/>
      <c r="BC47" s="213"/>
      <c r="BD47" s="213"/>
      <c r="BE47" s="213"/>
      <c r="BF47" s="213"/>
      <c r="BG47" s="213"/>
      <c r="BH47" s="213"/>
    </row>
    <row r="48" spans="1:60" ht="22.5" outlineLevel="1" x14ac:dyDescent="0.2">
      <c r="A48" s="221"/>
      <c r="B48" s="222"/>
      <c r="C48" s="257" t="s">
        <v>363</v>
      </c>
      <c r="D48" s="242"/>
      <c r="E48" s="242"/>
      <c r="F48" s="242"/>
      <c r="G48" s="242"/>
      <c r="H48" s="224"/>
      <c r="I48" s="224"/>
      <c r="J48" s="224"/>
      <c r="K48" s="224"/>
      <c r="L48" s="224"/>
      <c r="M48" s="224"/>
      <c r="N48" s="224"/>
      <c r="O48" s="224"/>
      <c r="P48" s="224"/>
      <c r="Q48" s="224"/>
      <c r="R48" s="224"/>
      <c r="S48" s="224"/>
      <c r="T48" s="224"/>
      <c r="U48" s="224"/>
      <c r="V48" s="224"/>
      <c r="W48" s="224"/>
      <c r="X48" s="224"/>
      <c r="Y48" s="213"/>
      <c r="Z48" s="213"/>
      <c r="AA48" s="213"/>
      <c r="AB48" s="213"/>
      <c r="AC48" s="213"/>
      <c r="AD48" s="213"/>
      <c r="AE48" s="213"/>
      <c r="AF48" s="213"/>
      <c r="AG48" s="213" t="s">
        <v>182</v>
      </c>
      <c r="AH48" s="213"/>
      <c r="AI48" s="213"/>
      <c r="AJ48" s="213"/>
      <c r="AK48" s="213"/>
      <c r="AL48" s="213"/>
      <c r="AM48" s="213"/>
      <c r="AN48" s="213"/>
      <c r="AO48" s="213"/>
      <c r="AP48" s="213"/>
      <c r="AQ48" s="213"/>
      <c r="AR48" s="213"/>
      <c r="AS48" s="213"/>
      <c r="AT48" s="213"/>
      <c r="AU48" s="213"/>
      <c r="AV48" s="213"/>
      <c r="AW48" s="213"/>
      <c r="AX48" s="213"/>
      <c r="AY48" s="213"/>
      <c r="AZ48" s="213"/>
      <c r="BA48" s="243" t="str">
        <f>C48</f>
        <v>nebo vybourání otvorů průřezové plochy přes 4 m2 ve zdivu nadzákladovém, včetně pomocného lešení o výšce podlahy do 1900 mm a pro zatížení do 1,5 kPa  (150 kg/m2)</v>
      </c>
      <c r="BB48" s="213"/>
      <c r="BC48" s="213"/>
      <c r="BD48" s="213"/>
      <c r="BE48" s="213"/>
      <c r="BF48" s="213"/>
      <c r="BG48" s="213"/>
      <c r="BH48" s="213"/>
    </row>
    <row r="49" spans="1:60" x14ac:dyDescent="0.2">
      <c r="A49" s="229" t="s">
        <v>172</v>
      </c>
      <c r="B49" s="230" t="s">
        <v>134</v>
      </c>
      <c r="C49" s="255" t="s">
        <v>135</v>
      </c>
      <c r="D49" s="231"/>
      <c r="E49" s="232"/>
      <c r="F49" s="233"/>
      <c r="G49" s="233">
        <f>SUMIF(AG50:AG51,"&lt;&gt;NOR",G50:G51)</f>
        <v>0</v>
      </c>
      <c r="H49" s="233"/>
      <c r="I49" s="233">
        <f>SUM(I50:I51)</f>
        <v>0</v>
      </c>
      <c r="J49" s="233"/>
      <c r="K49" s="233">
        <f>SUM(K50:K51)</f>
        <v>0</v>
      </c>
      <c r="L49" s="233"/>
      <c r="M49" s="233">
        <f>SUM(M50:M51)</f>
        <v>0</v>
      </c>
      <c r="N49" s="233"/>
      <c r="O49" s="233">
        <f>SUM(O50:O51)</f>
        <v>0</v>
      </c>
      <c r="P49" s="233"/>
      <c r="Q49" s="233">
        <f>SUM(Q50:Q51)</f>
        <v>0</v>
      </c>
      <c r="R49" s="233"/>
      <c r="S49" s="233"/>
      <c r="T49" s="234"/>
      <c r="U49" s="228"/>
      <c r="V49" s="228">
        <f>SUM(V50:V51)</f>
        <v>45.21</v>
      </c>
      <c r="W49" s="228"/>
      <c r="X49" s="228"/>
      <c r="AG49" t="s">
        <v>173</v>
      </c>
    </row>
    <row r="50" spans="1:60" ht="33.75" outlineLevel="1" x14ac:dyDescent="0.2">
      <c r="A50" s="235">
        <v>22</v>
      </c>
      <c r="B50" s="236" t="s">
        <v>248</v>
      </c>
      <c r="C50" s="256" t="s">
        <v>249</v>
      </c>
      <c r="D50" s="237" t="s">
        <v>194</v>
      </c>
      <c r="E50" s="238">
        <v>48.170189999999998</v>
      </c>
      <c r="F50" s="239"/>
      <c r="G50" s="240">
        <f>ROUND(E50*F50,2)</f>
        <v>0</v>
      </c>
      <c r="H50" s="239"/>
      <c r="I50" s="240">
        <f>ROUND(E50*H50,2)</f>
        <v>0</v>
      </c>
      <c r="J50" s="239"/>
      <c r="K50" s="240">
        <f>ROUND(E50*J50,2)</f>
        <v>0</v>
      </c>
      <c r="L50" s="240">
        <v>21</v>
      </c>
      <c r="M50" s="240">
        <f>G50*(1+L50/100)</f>
        <v>0</v>
      </c>
      <c r="N50" s="240">
        <v>0</v>
      </c>
      <c r="O50" s="240">
        <f>ROUND(E50*N50,2)</f>
        <v>0</v>
      </c>
      <c r="P50" s="240">
        <v>0</v>
      </c>
      <c r="Q50" s="240">
        <f>ROUND(E50*P50,2)</f>
        <v>0</v>
      </c>
      <c r="R50" s="240" t="s">
        <v>250</v>
      </c>
      <c r="S50" s="240" t="s">
        <v>178</v>
      </c>
      <c r="T50" s="241" t="s">
        <v>207</v>
      </c>
      <c r="U50" s="224">
        <v>0.9385</v>
      </c>
      <c r="V50" s="224">
        <f>ROUND(E50*U50,2)</f>
        <v>45.21</v>
      </c>
      <c r="W50" s="224"/>
      <c r="X50" s="224" t="s">
        <v>251</v>
      </c>
      <c r="Y50" s="213"/>
      <c r="Z50" s="213"/>
      <c r="AA50" s="213"/>
      <c r="AB50" s="213"/>
      <c r="AC50" s="213"/>
      <c r="AD50" s="213"/>
      <c r="AE50" s="213"/>
      <c r="AF50" s="213"/>
      <c r="AG50" s="213" t="s">
        <v>252</v>
      </c>
      <c r="AH50" s="213"/>
      <c r="AI50" s="213"/>
      <c r="AJ50" s="213"/>
      <c r="AK50" s="213"/>
      <c r="AL50" s="213"/>
      <c r="AM50" s="213"/>
      <c r="AN50" s="213"/>
      <c r="AO50" s="213"/>
      <c r="AP50" s="213"/>
      <c r="AQ50" s="213"/>
      <c r="AR50" s="213"/>
      <c r="AS50" s="213"/>
      <c r="AT50" s="213"/>
      <c r="AU50" s="213"/>
      <c r="AV50" s="213"/>
      <c r="AW50" s="213"/>
      <c r="AX50" s="213"/>
      <c r="AY50" s="213"/>
      <c r="AZ50" s="213"/>
      <c r="BA50" s="213"/>
      <c r="BB50" s="213"/>
      <c r="BC50" s="213"/>
      <c r="BD50" s="213"/>
      <c r="BE50" s="213"/>
      <c r="BF50" s="213"/>
      <c r="BG50" s="213"/>
      <c r="BH50" s="213"/>
    </row>
    <row r="51" spans="1:60" outlineLevel="1" x14ac:dyDescent="0.2">
      <c r="A51" s="221"/>
      <c r="B51" s="222"/>
      <c r="C51" s="257" t="s">
        <v>253</v>
      </c>
      <c r="D51" s="242"/>
      <c r="E51" s="242"/>
      <c r="F51" s="242"/>
      <c r="G51" s="242"/>
      <c r="H51" s="224"/>
      <c r="I51" s="224"/>
      <c r="J51" s="224"/>
      <c r="K51" s="224"/>
      <c r="L51" s="224"/>
      <c r="M51" s="224"/>
      <c r="N51" s="224"/>
      <c r="O51" s="224"/>
      <c r="P51" s="224"/>
      <c r="Q51" s="224"/>
      <c r="R51" s="224"/>
      <c r="S51" s="224"/>
      <c r="T51" s="224"/>
      <c r="U51" s="224"/>
      <c r="V51" s="224"/>
      <c r="W51" s="224"/>
      <c r="X51" s="224"/>
      <c r="Y51" s="213"/>
      <c r="Z51" s="213"/>
      <c r="AA51" s="213"/>
      <c r="AB51" s="213"/>
      <c r="AC51" s="213"/>
      <c r="AD51" s="213"/>
      <c r="AE51" s="213"/>
      <c r="AF51" s="213"/>
      <c r="AG51" s="213" t="s">
        <v>182</v>
      </c>
      <c r="AH51" s="213"/>
      <c r="AI51" s="213"/>
      <c r="AJ51" s="213"/>
      <c r="AK51" s="213"/>
      <c r="AL51" s="213"/>
      <c r="AM51" s="213"/>
      <c r="AN51" s="213"/>
      <c r="AO51" s="213"/>
      <c r="AP51" s="213"/>
      <c r="AQ51" s="213"/>
      <c r="AR51" s="213"/>
      <c r="AS51" s="213"/>
      <c r="AT51" s="213"/>
      <c r="AU51" s="213"/>
      <c r="AV51" s="213"/>
      <c r="AW51" s="213"/>
      <c r="AX51" s="213"/>
      <c r="AY51" s="213"/>
      <c r="AZ51" s="213"/>
      <c r="BA51" s="213"/>
      <c r="BB51" s="213"/>
      <c r="BC51" s="213"/>
      <c r="BD51" s="213"/>
      <c r="BE51" s="213"/>
      <c r="BF51" s="213"/>
      <c r="BG51" s="213"/>
      <c r="BH51" s="213"/>
    </row>
    <row r="52" spans="1:60" x14ac:dyDescent="0.2">
      <c r="A52" s="229" t="s">
        <v>172</v>
      </c>
      <c r="B52" s="230" t="s">
        <v>136</v>
      </c>
      <c r="C52" s="255" t="s">
        <v>137</v>
      </c>
      <c r="D52" s="231"/>
      <c r="E52" s="232"/>
      <c r="F52" s="233"/>
      <c r="G52" s="233">
        <f>SUMIF(AG53:AG61,"&lt;&gt;NOR",G53:G61)</f>
        <v>0</v>
      </c>
      <c r="H52" s="233"/>
      <c r="I52" s="233">
        <f>SUM(I53:I61)</f>
        <v>0</v>
      </c>
      <c r="J52" s="233"/>
      <c r="K52" s="233">
        <f>SUM(K53:K61)</f>
        <v>0</v>
      </c>
      <c r="L52" s="233"/>
      <c r="M52" s="233">
        <f>SUM(M53:M61)</f>
        <v>0</v>
      </c>
      <c r="N52" s="233"/>
      <c r="O52" s="233">
        <f>SUM(O53:O61)</f>
        <v>0.51</v>
      </c>
      <c r="P52" s="233"/>
      <c r="Q52" s="233">
        <f>SUM(Q53:Q61)</f>
        <v>0</v>
      </c>
      <c r="R52" s="233"/>
      <c r="S52" s="233"/>
      <c r="T52" s="234"/>
      <c r="U52" s="228"/>
      <c r="V52" s="228">
        <f>SUM(V53:V61)</f>
        <v>32.74</v>
      </c>
      <c r="W52" s="228"/>
      <c r="X52" s="228"/>
      <c r="AG52" t="s">
        <v>173</v>
      </c>
    </row>
    <row r="53" spans="1:60" ht="22.5" outlineLevel="1" x14ac:dyDescent="0.2">
      <c r="A53" s="245">
        <v>23</v>
      </c>
      <c r="B53" s="246" t="s">
        <v>364</v>
      </c>
      <c r="C53" s="260" t="s">
        <v>365</v>
      </c>
      <c r="D53" s="247" t="s">
        <v>176</v>
      </c>
      <c r="E53" s="248">
        <v>8.92</v>
      </c>
      <c r="F53" s="249"/>
      <c r="G53" s="250">
        <f>ROUND(E53*F53,2)</f>
        <v>0</v>
      </c>
      <c r="H53" s="249"/>
      <c r="I53" s="250">
        <f>ROUND(E53*H53,2)</f>
        <v>0</v>
      </c>
      <c r="J53" s="249"/>
      <c r="K53" s="250">
        <f>ROUND(E53*J53,2)</f>
        <v>0</v>
      </c>
      <c r="L53" s="250">
        <v>21</v>
      </c>
      <c r="M53" s="250">
        <f>G53*(1+L53/100)</f>
        <v>0</v>
      </c>
      <c r="N53" s="250">
        <v>3.3E-4</v>
      </c>
      <c r="O53" s="250">
        <f>ROUND(E53*N53,2)</f>
        <v>0</v>
      </c>
      <c r="P53" s="250">
        <v>0</v>
      </c>
      <c r="Q53" s="250">
        <f>ROUND(E53*P53,2)</f>
        <v>0</v>
      </c>
      <c r="R53" s="250" t="s">
        <v>202</v>
      </c>
      <c r="S53" s="250" t="s">
        <v>178</v>
      </c>
      <c r="T53" s="251" t="s">
        <v>207</v>
      </c>
      <c r="U53" s="224">
        <v>2.75E-2</v>
      </c>
      <c r="V53" s="224">
        <f>ROUND(E53*U53,2)</f>
        <v>0.25</v>
      </c>
      <c r="W53" s="224"/>
      <c r="X53" s="224" t="s">
        <v>179</v>
      </c>
      <c r="Y53" s="213"/>
      <c r="Z53" s="213"/>
      <c r="AA53" s="213"/>
      <c r="AB53" s="213"/>
      <c r="AC53" s="213"/>
      <c r="AD53" s="213"/>
      <c r="AE53" s="213"/>
      <c r="AF53" s="213"/>
      <c r="AG53" s="213" t="s">
        <v>180</v>
      </c>
      <c r="AH53" s="213"/>
      <c r="AI53" s="213"/>
      <c r="AJ53" s="213"/>
      <c r="AK53" s="213"/>
      <c r="AL53" s="213"/>
      <c r="AM53" s="213"/>
      <c r="AN53" s="213"/>
      <c r="AO53" s="213"/>
      <c r="AP53" s="213"/>
      <c r="AQ53" s="213"/>
      <c r="AR53" s="213"/>
      <c r="AS53" s="213"/>
      <c r="AT53" s="213"/>
      <c r="AU53" s="213"/>
      <c r="AV53" s="213"/>
      <c r="AW53" s="213"/>
      <c r="AX53" s="213"/>
      <c r="AY53" s="213"/>
      <c r="AZ53" s="213"/>
      <c r="BA53" s="213"/>
      <c r="BB53" s="213"/>
      <c r="BC53" s="213"/>
      <c r="BD53" s="213"/>
      <c r="BE53" s="213"/>
      <c r="BF53" s="213"/>
      <c r="BG53" s="213"/>
      <c r="BH53" s="213"/>
    </row>
    <row r="54" spans="1:60" ht="33.75" outlineLevel="1" x14ac:dyDescent="0.2">
      <c r="A54" s="245">
        <v>24</v>
      </c>
      <c r="B54" s="246" t="s">
        <v>366</v>
      </c>
      <c r="C54" s="260" t="s">
        <v>367</v>
      </c>
      <c r="D54" s="247" t="s">
        <v>176</v>
      </c>
      <c r="E54" s="248">
        <v>28.99</v>
      </c>
      <c r="F54" s="249"/>
      <c r="G54" s="250">
        <f>ROUND(E54*F54,2)</f>
        <v>0</v>
      </c>
      <c r="H54" s="249"/>
      <c r="I54" s="250">
        <f>ROUND(E54*H54,2)</f>
        <v>0</v>
      </c>
      <c r="J54" s="249"/>
      <c r="K54" s="250">
        <f>ROUND(E54*J54,2)</f>
        <v>0</v>
      </c>
      <c r="L54" s="250">
        <v>21</v>
      </c>
      <c r="M54" s="250">
        <f>G54*(1+L54/100)</f>
        <v>0</v>
      </c>
      <c r="N54" s="250">
        <v>5.1999999999999995E-4</v>
      </c>
      <c r="O54" s="250">
        <f>ROUND(E54*N54,2)</f>
        <v>0.02</v>
      </c>
      <c r="P54" s="250">
        <v>0</v>
      </c>
      <c r="Q54" s="250">
        <f>ROUND(E54*P54,2)</f>
        <v>0</v>
      </c>
      <c r="R54" s="250" t="s">
        <v>202</v>
      </c>
      <c r="S54" s="250" t="s">
        <v>178</v>
      </c>
      <c r="T54" s="251" t="s">
        <v>207</v>
      </c>
      <c r="U54" s="224">
        <v>4.9000000000000002E-2</v>
      </c>
      <c r="V54" s="224">
        <f>ROUND(E54*U54,2)</f>
        <v>1.42</v>
      </c>
      <c r="W54" s="224"/>
      <c r="X54" s="224" t="s">
        <v>179</v>
      </c>
      <c r="Y54" s="213"/>
      <c r="Z54" s="213"/>
      <c r="AA54" s="213"/>
      <c r="AB54" s="213"/>
      <c r="AC54" s="213"/>
      <c r="AD54" s="213"/>
      <c r="AE54" s="213"/>
      <c r="AF54" s="213"/>
      <c r="AG54" s="213" t="s">
        <v>180</v>
      </c>
      <c r="AH54" s="213"/>
      <c r="AI54" s="213"/>
      <c r="AJ54" s="213"/>
      <c r="AK54" s="213"/>
      <c r="AL54" s="213"/>
      <c r="AM54" s="213"/>
      <c r="AN54" s="213"/>
      <c r="AO54" s="213"/>
      <c r="AP54" s="213"/>
      <c r="AQ54" s="213"/>
      <c r="AR54" s="213"/>
      <c r="AS54" s="213"/>
      <c r="AT54" s="213"/>
      <c r="AU54" s="213"/>
      <c r="AV54" s="213"/>
      <c r="AW54" s="213"/>
      <c r="AX54" s="213"/>
      <c r="AY54" s="213"/>
      <c r="AZ54" s="213"/>
      <c r="BA54" s="213"/>
      <c r="BB54" s="213"/>
      <c r="BC54" s="213"/>
      <c r="BD54" s="213"/>
      <c r="BE54" s="213"/>
      <c r="BF54" s="213"/>
      <c r="BG54" s="213"/>
      <c r="BH54" s="213"/>
    </row>
    <row r="55" spans="1:60" ht="22.5" outlineLevel="1" x14ac:dyDescent="0.2">
      <c r="A55" s="245">
        <v>25</v>
      </c>
      <c r="B55" s="246" t="s">
        <v>368</v>
      </c>
      <c r="C55" s="260" t="s">
        <v>369</v>
      </c>
      <c r="D55" s="247" t="s">
        <v>176</v>
      </c>
      <c r="E55" s="248">
        <v>10.88</v>
      </c>
      <c r="F55" s="249"/>
      <c r="G55" s="250">
        <f>ROUND(E55*F55,2)</f>
        <v>0</v>
      </c>
      <c r="H55" s="249"/>
      <c r="I55" s="250">
        <f>ROUND(E55*H55,2)</f>
        <v>0</v>
      </c>
      <c r="J55" s="249"/>
      <c r="K55" s="250">
        <f>ROUND(E55*J55,2)</f>
        <v>0</v>
      </c>
      <c r="L55" s="250">
        <v>21</v>
      </c>
      <c r="M55" s="250">
        <f>G55*(1+L55/100)</f>
        <v>0</v>
      </c>
      <c r="N55" s="250">
        <v>8.1999999999999998E-4</v>
      </c>
      <c r="O55" s="250">
        <f>ROUND(E55*N55,2)</f>
        <v>0.01</v>
      </c>
      <c r="P55" s="250">
        <v>0</v>
      </c>
      <c r="Q55" s="250">
        <f>ROUND(E55*P55,2)</f>
        <v>0</v>
      </c>
      <c r="R55" s="250" t="s">
        <v>202</v>
      </c>
      <c r="S55" s="250" t="s">
        <v>178</v>
      </c>
      <c r="T55" s="251" t="s">
        <v>207</v>
      </c>
      <c r="U55" s="224">
        <v>0.45982000000000001</v>
      </c>
      <c r="V55" s="224">
        <f>ROUND(E55*U55,2)</f>
        <v>5</v>
      </c>
      <c r="W55" s="224"/>
      <c r="X55" s="224" t="s">
        <v>179</v>
      </c>
      <c r="Y55" s="213"/>
      <c r="Z55" s="213"/>
      <c r="AA55" s="213"/>
      <c r="AB55" s="213"/>
      <c r="AC55" s="213"/>
      <c r="AD55" s="213"/>
      <c r="AE55" s="213"/>
      <c r="AF55" s="213"/>
      <c r="AG55" s="213" t="s">
        <v>180</v>
      </c>
      <c r="AH55" s="213"/>
      <c r="AI55" s="213"/>
      <c r="AJ55" s="213"/>
      <c r="AK55" s="213"/>
      <c r="AL55" s="213"/>
      <c r="AM55" s="213"/>
      <c r="AN55" s="213"/>
      <c r="AO55" s="213"/>
      <c r="AP55" s="213"/>
      <c r="AQ55" s="213"/>
      <c r="AR55" s="213"/>
      <c r="AS55" s="213"/>
      <c r="AT55" s="213"/>
      <c r="AU55" s="213"/>
      <c r="AV55" s="213"/>
      <c r="AW55" s="213"/>
      <c r="AX55" s="213"/>
      <c r="AY55" s="213"/>
      <c r="AZ55" s="213"/>
      <c r="BA55" s="213"/>
      <c r="BB55" s="213"/>
      <c r="BC55" s="213"/>
      <c r="BD55" s="213"/>
      <c r="BE55" s="213"/>
      <c r="BF55" s="213"/>
      <c r="BG55" s="213"/>
      <c r="BH55" s="213"/>
    </row>
    <row r="56" spans="1:60" ht="22.5" outlineLevel="1" x14ac:dyDescent="0.2">
      <c r="A56" s="245">
        <v>26</v>
      </c>
      <c r="B56" s="246" t="s">
        <v>370</v>
      </c>
      <c r="C56" s="260" t="s">
        <v>371</v>
      </c>
      <c r="D56" s="247" t="s">
        <v>176</v>
      </c>
      <c r="E56" s="248">
        <v>28.99</v>
      </c>
      <c r="F56" s="249"/>
      <c r="G56" s="250">
        <f>ROUND(E56*F56,2)</f>
        <v>0</v>
      </c>
      <c r="H56" s="249"/>
      <c r="I56" s="250">
        <f>ROUND(E56*H56,2)</f>
        <v>0</v>
      </c>
      <c r="J56" s="249"/>
      <c r="K56" s="250">
        <f>ROUND(E56*J56,2)</f>
        <v>0</v>
      </c>
      <c r="L56" s="250">
        <v>21</v>
      </c>
      <c r="M56" s="250">
        <f>G56*(1+L56/100)</f>
        <v>0</v>
      </c>
      <c r="N56" s="250">
        <v>9.8999999999999999E-4</v>
      </c>
      <c r="O56" s="250">
        <f>ROUND(E56*N56,2)</f>
        <v>0.03</v>
      </c>
      <c r="P56" s="250">
        <v>0</v>
      </c>
      <c r="Q56" s="250">
        <f>ROUND(E56*P56,2)</f>
        <v>0</v>
      </c>
      <c r="R56" s="250" t="s">
        <v>202</v>
      </c>
      <c r="S56" s="250" t="s">
        <v>178</v>
      </c>
      <c r="T56" s="251" t="s">
        <v>207</v>
      </c>
      <c r="U56" s="224">
        <v>0.53200000000000003</v>
      </c>
      <c r="V56" s="224">
        <f>ROUND(E56*U56,2)</f>
        <v>15.42</v>
      </c>
      <c r="W56" s="224"/>
      <c r="X56" s="224" t="s">
        <v>179</v>
      </c>
      <c r="Y56" s="213"/>
      <c r="Z56" s="213"/>
      <c r="AA56" s="213"/>
      <c r="AB56" s="213"/>
      <c r="AC56" s="213"/>
      <c r="AD56" s="213"/>
      <c r="AE56" s="213"/>
      <c r="AF56" s="213"/>
      <c r="AG56" s="213" t="s">
        <v>180</v>
      </c>
      <c r="AH56" s="213"/>
      <c r="AI56" s="213"/>
      <c r="AJ56" s="213"/>
      <c r="AK56" s="213"/>
      <c r="AL56" s="213"/>
      <c r="AM56" s="213"/>
      <c r="AN56" s="213"/>
      <c r="AO56" s="213"/>
      <c r="AP56" s="213"/>
      <c r="AQ56" s="213"/>
      <c r="AR56" s="213"/>
      <c r="AS56" s="213"/>
      <c r="AT56" s="213"/>
      <c r="AU56" s="213"/>
      <c r="AV56" s="213"/>
      <c r="AW56" s="213"/>
      <c r="AX56" s="213"/>
      <c r="AY56" s="213"/>
      <c r="AZ56" s="213"/>
      <c r="BA56" s="213"/>
      <c r="BB56" s="213"/>
      <c r="BC56" s="213"/>
      <c r="BD56" s="213"/>
      <c r="BE56" s="213"/>
      <c r="BF56" s="213"/>
      <c r="BG56" s="213"/>
      <c r="BH56" s="213"/>
    </row>
    <row r="57" spans="1:60" ht="22.5" outlineLevel="1" x14ac:dyDescent="0.2">
      <c r="A57" s="235">
        <v>27</v>
      </c>
      <c r="B57" s="236" t="s">
        <v>372</v>
      </c>
      <c r="C57" s="256" t="s">
        <v>373</v>
      </c>
      <c r="D57" s="237" t="s">
        <v>176</v>
      </c>
      <c r="E57" s="238">
        <v>28.99</v>
      </c>
      <c r="F57" s="239"/>
      <c r="G57" s="240">
        <f>ROUND(E57*F57,2)</f>
        <v>0</v>
      </c>
      <c r="H57" s="239"/>
      <c r="I57" s="240">
        <f>ROUND(E57*H57,2)</f>
        <v>0</v>
      </c>
      <c r="J57" s="239"/>
      <c r="K57" s="240">
        <f>ROUND(E57*J57,2)</f>
        <v>0</v>
      </c>
      <c r="L57" s="240">
        <v>21</v>
      </c>
      <c r="M57" s="240">
        <f>G57*(1+L57/100)</f>
        <v>0</v>
      </c>
      <c r="N57" s="240">
        <v>7.1000000000000002E-4</v>
      </c>
      <c r="O57" s="240">
        <f>ROUND(E57*N57,2)</f>
        <v>0.02</v>
      </c>
      <c r="P57" s="240">
        <v>0</v>
      </c>
      <c r="Q57" s="240">
        <f>ROUND(E57*P57,2)</f>
        <v>0</v>
      </c>
      <c r="R57" s="240" t="s">
        <v>202</v>
      </c>
      <c r="S57" s="240" t="s">
        <v>178</v>
      </c>
      <c r="T57" s="241" t="s">
        <v>207</v>
      </c>
      <c r="U57" s="224">
        <v>0.34</v>
      </c>
      <c r="V57" s="224">
        <f>ROUND(E57*U57,2)</f>
        <v>9.86</v>
      </c>
      <c r="W57" s="224"/>
      <c r="X57" s="224" t="s">
        <v>179</v>
      </c>
      <c r="Y57" s="213"/>
      <c r="Z57" s="213"/>
      <c r="AA57" s="213"/>
      <c r="AB57" s="213"/>
      <c r="AC57" s="213"/>
      <c r="AD57" s="213"/>
      <c r="AE57" s="213"/>
      <c r="AF57" s="213"/>
      <c r="AG57" s="213" t="s">
        <v>180</v>
      </c>
      <c r="AH57" s="213"/>
      <c r="AI57" s="213"/>
      <c r="AJ57" s="213"/>
      <c r="AK57" s="213"/>
      <c r="AL57" s="213"/>
      <c r="AM57" s="213"/>
      <c r="AN57" s="213"/>
      <c r="AO57" s="213"/>
      <c r="AP57" s="213"/>
      <c r="AQ57" s="213"/>
      <c r="AR57" s="213"/>
      <c r="AS57" s="213"/>
      <c r="AT57" s="213"/>
      <c r="AU57" s="213"/>
      <c r="AV57" s="213"/>
      <c r="AW57" s="213"/>
      <c r="AX57" s="213"/>
      <c r="AY57" s="213"/>
      <c r="AZ57" s="213"/>
      <c r="BA57" s="213"/>
      <c r="BB57" s="213"/>
      <c r="BC57" s="213"/>
      <c r="BD57" s="213"/>
      <c r="BE57" s="213"/>
      <c r="BF57" s="213"/>
      <c r="BG57" s="213"/>
      <c r="BH57" s="213"/>
    </row>
    <row r="58" spans="1:60" outlineLevel="1" x14ac:dyDescent="0.2">
      <c r="A58" s="221"/>
      <c r="B58" s="222"/>
      <c r="C58" s="257" t="s">
        <v>374</v>
      </c>
      <c r="D58" s="242"/>
      <c r="E58" s="242"/>
      <c r="F58" s="242"/>
      <c r="G58" s="242"/>
      <c r="H58" s="224"/>
      <c r="I58" s="224"/>
      <c r="J58" s="224"/>
      <c r="K58" s="224"/>
      <c r="L58" s="224"/>
      <c r="M58" s="224"/>
      <c r="N58" s="224"/>
      <c r="O58" s="224"/>
      <c r="P58" s="224"/>
      <c r="Q58" s="224"/>
      <c r="R58" s="224"/>
      <c r="S58" s="224"/>
      <c r="T58" s="224"/>
      <c r="U58" s="224"/>
      <c r="V58" s="224"/>
      <c r="W58" s="224"/>
      <c r="X58" s="224"/>
      <c r="Y58" s="213"/>
      <c r="Z58" s="213"/>
      <c r="AA58" s="213"/>
      <c r="AB58" s="213"/>
      <c r="AC58" s="213"/>
      <c r="AD58" s="213"/>
      <c r="AE58" s="213"/>
      <c r="AF58" s="213"/>
      <c r="AG58" s="213" t="s">
        <v>182</v>
      </c>
      <c r="AH58" s="213"/>
      <c r="AI58" s="213"/>
      <c r="AJ58" s="213"/>
      <c r="AK58" s="213"/>
      <c r="AL58" s="213"/>
      <c r="AM58" s="213"/>
      <c r="AN58" s="213"/>
      <c r="AO58" s="213"/>
      <c r="AP58" s="213"/>
      <c r="AQ58" s="213"/>
      <c r="AR58" s="213"/>
      <c r="AS58" s="213"/>
      <c r="AT58" s="213"/>
      <c r="AU58" s="213"/>
      <c r="AV58" s="213"/>
      <c r="AW58" s="213"/>
      <c r="AX58" s="213"/>
      <c r="AY58" s="213"/>
      <c r="AZ58" s="213"/>
      <c r="BA58" s="213"/>
      <c r="BB58" s="213"/>
      <c r="BC58" s="213"/>
      <c r="BD58" s="213"/>
      <c r="BE58" s="213"/>
      <c r="BF58" s="213"/>
      <c r="BG58" s="213"/>
      <c r="BH58" s="213"/>
    </row>
    <row r="59" spans="1:60" ht="22.5" outlineLevel="1" x14ac:dyDescent="0.2">
      <c r="A59" s="245">
        <v>28</v>
      </c>
      <c r="B59" s="246" t="s">
        <v>375</v>
      </c>
      <c r="C59" s="260" t="s">
        <v>376</v>
      </c>
      <c r="D59" s="247" t="s">
        <v>176</v>
      </c>
      <c r="E59" s="248">
        <v>91.700999999999993</v>
      </c>
      <c r="F59" s="249"/>
      <c r="G59" s="250">
        <f>ROUND(E59*F59,2)</f>
        <v>0</v>
      </c>
      <c r="H59" s="249"/>
      <c r="I59" s="250">
        <f>ROUND(E59*H59,2)</f>
        <v>0</v>
      </c>
      <c r="J59" s="249"/>
      <c r="K59" s="250">
        <f>ROUND(E59*J59,2)</f>
        <v>0</v>
      </c>
      <c r="L59" s="250">
        <v>21</v>
      </c>
      <c r="M59" s="250">
        <f>G59*(1+L59/100)</f>
        <v>0</v>
      </c>
      <c r="N59" s="250">
        <v>4.7000000000000002E-3</v>
      </c>
      <c r="O59" s="250">
        <f>ROUND(E59*N59,2)</f>
        <v>0.43</v>
      </c>
      <c r="P59" s="250">
        <v>0</v>
      </c>
      <c r="Q59" s="250">
        <f>ROUND(E59*P59,2)</f>
        <v>0</v>
      </c>
      <c r="R59" s="250" t="s">
        <v>377</v>
      </c>
      <c r="S59" s="250" t="s">
        <v>178</v>
      </c>
      <c r="T59" s="251" t="s">
        <v>207</v>
      </c>
      <c r="U59" s="224">
        <v>0</v>
      </c>
      <c r="V59" s="224">
        <f>ROUND(E59*U59,2)</f>
        <v>0</v>
      </c>
      <c r="W59" s="224"/>
      <c r="X59" s="224" t="s">
        <v>378</v>
      </c>
      <c r="Y59" s="213"/>
      <c r="Z59" s="213"/>
      <c r="AA59" s="213"/>
      <c r="AB59" s="213"/>
      <c r="AC59" s="213"/>
      <c r="AD59" s="213"/>
      <c r="AE59" s="213"/>
      <c r="AF59" s="213"/>
      <c r="AG59" s="213" t="s">
        <v>379</v>
      </c>
      <c r="AH59" s="213"/>
      <c r="AI59" s="213"/>
      <c r="AJ59" s="213"/>
      <c r="AK59" s="213"/>
      <c r="AL59" s="213"/>
      <c r="AM59" s="213"/>
      <c r="AN59" s="213"/>
      <c r="AO59" s="213"/>
      <c r="AP59" s="213"/>
      <c r="AQ59" s="213"/>
      <c r="AR59" s="213"/>
      <c r="AS59" s="213"/>
      <c r="AT59" s="213"/>
      <c r="AU59" s="213"/>
      <c r="AV59" s="213"/>
      <c r="AW59" s="213"/>
      <c r="AX59" s="213"/>
      <c r="AY59" s="213"/>
      <c r="AZ59" s="213"/>
      <c r="BA59" s="213"/>
      <c r="BB59" s="213"/>
      <c r="BC59" s="213"/>
      <c r="BD59" s="213"/>
      <c r="BE59" s="213"/>
      <c r="BF59" s="213"/>
      <c r="BG59" s="213"/>
      <c r="BH59" s="213"/>
    </row>
    <row r="60" spans="1:60" outlineLevel="1" x14ac:dyDescent="0.2">
      <c r="A60" s="235">
        <v>29</v>
      </c>
      <c r="B60" s="236" t="s">
        <v>380</v>
      </c>
      <c r="C60" s="256" t="s">
        <v>381</v>
      </c>
      <c r="D60" s="237" t="s">
        <v>194</v>
      </c>
      <c r="E60" s="238">
        <v>0.50722</v>
      </c>
      <c r="F60" s="239"/>
      <c r="G60" s="240">
        <f>ROUND(E60*F60,2)</f>
        <v>0</v>
      </c>
      <c r="H60" s="239"/>
      <c r="I60" s="240">
        <f>ROUND(E60*H60,2)</f>
        <v>0</v>
      </c>
      <c r="J60" s="239"/>
      <c r="K60" s="240">
        <f>ROUND(E60*J60,2)</f>
        <v>0</v>
      </c>
      <c r="L60" s="240">
        <v>21</v>
      </c>
      <c r="M60" s="240">
        <f>G60*(1+L60/100)</f>
        <v>0</v>
      </c>
      <c r="N60" s="240">
        <v>0</v>
      </c>
      <c r="O60" s="240">
        <f>ROUND(E60*N60,2)</f>
        <v>0</v>
      </c>
      <c r="P60" s="240">
        <v>0</v>
      </c>
      <c r="Q60" s="240">
        <f>ROUND(E60*P60,2)</f>
        <v>0</v>
      </c>
      <c r="R60" s="240" t="s">
        <v>202</v>
      </c>
      <c r="S60" s="240" t="s">
        <v>178</v>
      </c>
      <c r="T60" s="241" t="s">
        <v>207</v>
      </c>
      <c r="U60" s="224">
        <v>1.5669999999999999</v>
      </c>
      <c r="V60" s="224">
        <f>ROUND(E60*U60,2)</f>
        <v>0.79</v>
      </c>
      <c r="W60" s="224"/>
      <c r="X60" s="224" t="s">
        <v>251</v>
      </c>
      <c r="Y60" s="213"/>
      <c r="Z60" s="213"/>
      <c r="AA60" s="213"/>
      <c r="AB60" s="213"/>
      <c r="AC60" s="213"/>
      <c r="AD60" s="213"/>
      <c r="AE60" s="213"/>
      <c r="AF60" s="213"/>
      <c r="AG60" s="213" t="s">
        <v>252</v>
      </c>
      <c r="AH60" s="213"/>
      <c r="AI60" s="213"/>
      <c r="AJ60" s="213"/>
      <c r="AK60" s="213"/>
      <c r="AL60" s="213"/>
      <c r="AM60" s="213"/>
      <c r="AN60" s="213"/>
      <c r="AO60" s="213"/>
      <c r="AP60" s="213"/>
      <c r="AQ60" s="213"/>
      <c r="AR60" s="213"/>
      <c r="AS60" s="213"/>
      <c r="AT60" s="213"/>
      <c r="AU60" s="213"/>
      <c r="AV60" s="213"/>
      <c r="AW60" s="213"/>
      <c r="AX60" s="213"/>
      <c r="AY60" s="213"/>
      <c r="AZ60" s="213"/>
      <c r="BA60" s="213"/>
      <c r="BB60" s="213"/>
      <c r="BC60" s="213"/>
      <c r="BD60" s="213"/>
      <c r="BE60" s="213"/>
      <c r="BF60" s="213"/>
      <c r="BG60" s="213"/>
      <c r="BH60" s="213"/>
    </row>
    <row r="61" spans="1:60" outlineLevel="1" x14ac:dyDescent="0.2">
      <c r="A61" s="221"/>
      <c r="B61" s="222"/>
      <c r="C61" s="257" t="s">
        <v>382</v>
      </c>
      <c r="D61" s="242"/>
      <c r="E61" s="242"/>
      <c r="F61" s="242"/>
      <c r="G61" s="242"/>
      <c r="H61" s="224"/>
      <c r="I61" s="224"/>
      <c r="J61" s="224"/>
      <c r="K61" s="224"/>
      <c r="L61" s="224"/>
      <c r="M61" s="224"/>
      <c r="N61" s="224"/>
      <c r="O61" s="224"/>
      <c r="P61" s="224"/>
      <c r="Q61" s="224"/>
      <c r="R61" s="224"/>
      <c r="S61" s="224"/>
      <c r="T61" s="224"/>
      <c r="U61" s="224"/>
      <c r="V61" s="224"/>
      <c r="W61" s="224"/>
      <c r="X61" s="224"/>
      <c r="Y61" s="213"/>
      <c r="Z61" s="213"/>
      <c r="AA61" s="213"/>
      <c r="AB61" s="213"/>
      <c r="AC61" s="213"/>
      <c r="AD61" s="213"/>
      <c r="AE61" s="213"/>
      <c r="AF61" s="213"/>
      <c r="AG61" s="213" t="s">
        <v>182</v>
      </c>
      <c r="AH61" s="213"/>
      <c r="AI61" s="213"/>
      <c r="AJ61" s="213"/>
      <c r="AK61" s="213"/>
      <c r="AL61" s="213"/>
      <c r="AM61" s="213"/>
      <c r="AN61" s="213"/>
      <c r="AO61" s="213"/>
      <c r="AP61" s="213"/>
      <c r="AQ61" s="213"/>
      <c r="AR61" s="213"/>
      <c r="AS61" s="213"/>
      <c r="AT61" s="213"/>
      <c r="AU61" s="213"/>
      <c r="AV61" s="213"/>
      <c r="AW61" s="213"/>
      <c r="AX61" s="213"/>
      <c r="AY61" s="213"/>
      <c r="AZ61" s="213"/>
      <c r="BA61" s="213"/>
      <c r="BB61" s="213"/>
      <c r="BC61" s="213"/>
      <c r="BD61" s="213"/>
      <c r="BE61" s="213"/>
      <c r="BF61" s="213"/>
      <c r="BG61" s="213"/>
      <c r="BH61" s="213"/>
    </row>
    <row r="62" spans="1:60" x14ac:dyDescent="0.2">
      <c r="A62" s="229" t="s">
        <v>172</v>
      </c>
      <c r="B62" s="230" t="s">
        <v>142</v>
      </c>
      <c r="C62" s="255" t="s">
        <v>133</v>
      </c>
      <c r="D62" s="231"/>
      <c r="E62" s="232"/>
      <c r="F62" s="233"/>
      <c r="G62" s="233">
        <f>SUMIF(AG63:AG68,"&lt;&gt;NOR",G63:G68)</f>
        <v>0</v>
      </c>
      <c r="H62" s="233"/>
      <c r="I62" s="233">
        <f>SUM(I63:I68)</f>
        <v>0</v>
      </c>
      <c r="J62" s="233"/>
      <c r="K62" s="233">
        <f>SUM(K63:K68)</f>
        <v>0</v>
      </c>
      <c r="L62" s="233"/>
      <c r="M62" s="233">
        <f>SUM(M63:M68)</f>
        <v>0</v>
      </c>
      <c r="N62" s="233"/>
      <c r="O62" s="233">
        <f>SUM(O63:O68)</f>
        <v>0</v>
      </c>
      <c r="P62" s="233"/>
      <c r="Q62" s="233">
        <f>SUM(Q63:Q68)</f>
        <v>0</v>
      </c>
      <c r="R62" s="233"/>
      <c r="S62" s="233"/>
      <c r="T62" s="234"/>
      <c r="U62" s="228"/>
      <c r="V62" s="228">
        <f>SUM(V63:V68)</f>
        <v>38.090000000000003</v>
      </c>
      <c r="W62" s="228"/>
      <c r="X62" s="228"/>
      <c r="AG62" t="s">
        <v>173</v>
      </c>
    </row>
    <row r="63" spans="1:60" outlineLevel="1" x14ac:dyDescent="0.2">
      <c r="A63" s="235">
        <v>30</v>
      </c>
      <c r="B63" s="236" t="s">
        <v>275</v>
      </c>
      <c r="C63" s="256" t="s">
        <v>276</v>
      </c>
      <c r="D63" s="237" t="s">
        <v>194</v>
      </c>
      <c r="E63" s="238">
        <v>24.78492</v>
      </c>
      <c r="F63" s="239"/>
      <c r="G63" s="240">
        <f>ROUND(E63*F63,2)</f>
        <v>0</v>
      </c>
      <c r="H63" s="239"/>
      <c r="I63" s="240">
        <f>ROUND(E63*H63,2)</f>
        <v>0</v>
      </c>
      <c r="J63" s="239"/>
      <c r="K63" s="240">
        <f>ROUND(E63*J63,2)</f>
        <v>0</v>
      </c>
      <c r="L63" s="240">
        <v>21</v>
      </c>
      <c r="M63" s="240">
        <f>G63*(1+L63/100)</f>
        <v>0</v>
      </c>
      <c r="N63" s="240">
        <v>0</v>
      </c>
      <c r="O63" s="240">
        <f>ROUND(E63*N63,2)</f>
        <v>0</v>
      </c>
      <c r="P63" s="240">
        <v>0</v>
      </c>
      <c r="Q63" s="240">
        <f>ROUND(E63*P63,2)</f>
        <v>0</v>
      </c>
      <c r="R63" s="240" t="s">
        <v>238</v>
      </c>
      <c r="S63" s="240" t="s">
        <v>178</v>
      </c>
      <c r="T63" s="241" t="s">
        <v>207</v>
      </c>
      <c r="U63" s="224">
        <v>0.49</v>
      </c>
      <c r="V63" s="224">
        <f>ROUND(E63*U63,2)</f>
        <v>12.14</v>
      </c>
      <c r="W63" s="224"/>
      <c r="X63" s="224" t="s">
        <v>277</v>
      </c>
      <c r="Y63" s="213"/>
      <c r="Z63" s="213"/>
      <c r="AA63" s="213"/>
      <c r="AB63" s="213"/>
      <c r="AC63" s="213"/>
      <c r="AD63" s="213"/>
      <c r="AE63" s="213"/>
      <c r="AF63" s="213"/>
      <c r="AG63" s="213" t="s">
        <v>278</v>
      </c>
      <c r="AH63" s="213"/>
      <c r="AI63" s="213"/>
      <c r="AJ63" s="213"/>
      <c r="AK63" s="213"/>
      <c r="AL63" s="213"/>
      <c r="AM63" s="213"/>
      <c r="AN63" s="213"/>
      <c r="AO63" s="213"/>
      <c r="AP63" s="213"/>
      <c r="AQ63" s="213"/>
      <c r="AR63" s="213"/>
      <c r="AS63" s="213"/>
      <c r="AT63" s="213"/>
      <c r="AU63" s="213"/>
      <c r="AV63" s="213"/>
      <c r="AW63" s="213"/>
      <c r="AX63" s="213"/>
      <c r="AY63" s="213"/>
      <c r="AZ63" s="213"/>
      <c r="BA63" s="213"/>
      <c r="BB63" s="213"/>
      <c r="BC63" s="213"/>
      <c r="BD63" s="213"/>
      <c r="BE63" s="213"/>
      <c r="BF63" s="213"/>
      <c r="BG63" s="213"/>
      <c r="BH63" s="213"/>
    </row>
    <row r="64" spans="1:60" outlineLevel="1" x14ac:dyDescent="0.2">
      <c r="A64" s="221"/>
      <c r="B64" s="222"/>
      <c r="C64" s="259" t="s">
        <v>279</v>
      </c>
      <c r="D64" s="244"/>
      <c r="E64" s="244"/>
      <c r="F64" s="244"/>
      <c r="G64" s="244"/>
      <c r="H64" s="224"/>
      <c r="I64" s="224"/>
      <c r="J64" s="224"/>
      <c r="K64" s="224"/>
      <c r="L64" s="224"/>
      <c r="M64" s="224"/>
      <c r="N64" s="224"/>
      <c r="O64" s="224"/>
      <c r="P64" s="224"/>
      <c r="Q64" s="224"/>
      <c r="R64" s="224"/>
      <c r="S64" s="224"/>
      <c r="T64" s="224"/>
      <c r="U64" s="224"/>
      <c r="V64" s="224"/>
      <c r="W64" s="224"/>
      <c r="X64" s="224"/>
      <c r="Y64" s="213"/>
      <c r="Z64" s="213"/>
      <c r="AA64" s="213"/>
      <c r="AB64" s="213"/>
      <c r="AC64" s="213"/>
      <c r="AD64" s="213"/>
      <c r="AE64" s="213"/>
      <c r="AF64" s="213"/>
      <c r="AG64" s="213" t="s">
        <v>209</v>
      </c>
      <c r="AH64" s="213"/>
      <c r="AI64" s="213"/>
      <c r="AJ64" s="213"/>
      <c r="AK64" s="213"/>
      <c r="AL64" s="213"/>
      <c r="AM64" s="213"/>
      <c r="AN64" s="213"/>
      <c r="AO64" s="213"/>
      <c r="AP64" s="213"/>
      <c r="AQ64" s="213"/>
      <c r="AR64" s="213"/>
      <c r="AS64" s="213"/>
      <c r="AT64" s="213"/>
      <c r="AU64" s="213"/>
      <c r="AV64" s="213"/>
      <c r="AW64" s="213"/>
      <c r="AX64" s="213"/>
      <c r="AY64" s="213"/>
      <c r="AZ64" s="213"/>
      <c r="BA64" s="213"/>
      <c r="BB64" s="213"/>
      <c r="BC64" s="213"/>
      <c r="BD64" s="213"/>
      <c r="BE64" s="213"/>
      <c r="BF64" s="213"/>
      <c r="BG64" s="213"/>
      <c r="BH64" s="213"/>
    </row>
    <row r="65" spans="1:60" outlineLevel="1" x14ac:dyDescent="0.2">
      <c r="A65" s="245">
        <v>31</v>
      </c>
      <c r="B65" s="246" t="s">
        <v>280</v>
      </c>
      <c r="C65" s="260" t="s">
        <v>281</v>
      </c>
      <c r="D65" s="247" t="s">
        <v>194</v>
      </c>
      <c r="E65" s="248">
        <v>74.354770000000002</v>
      </c>
      <c r="F65" s="249"/>
      <c r="G65" s="250">
        <f>ROUND(E65*F65,2)</f>
        <v>0</v>
      </c>
      <c r="H65" s="249"/>
      <c r="I65" s="250">
        <f>ROUND(E65*H65,2)</f>
        <v>0</v>
      </c>
      <c r="J65" s="249"/>
      <c r="K65" s="250">
        <f>ROUND(E65*J65,2)</f>
        <v>0</v>
      </c>
      <c r="L65" s="250">
        <v>21</v>
      </c>
      <c r="M65" s="250">
        <f>G65*(1+L65/100)</f>
        <v>0</v>
      </c>
      <c r="N65" s="250">
        <v>0</v>
      </c>
      <c r="O65" s="250">
        <f>ROUND(E65*N65,2)</f>
        <v>0</v>
      </c>
      <c r="P65" s="250">
        <v>0</v>
      </c>
      <c r="Q65" s="250">
        <f>ROUND(E65*P65,2)</f>
        <v>0</v>
      </c>
      <c r="R65" s="250" t="s">
        <v>238</v>
      </c>
      <c r="S65" s="250" t="s">
        <v>178</v>
      </c>
      <c r="T65" s="251" t="s">
        <v>207</v>
      </c>
      <c r="U65" s="224">
        <v>0</v>
      </c>
      <c r="V65" s="224">
        <f>ROUND(E65*U65,2)</f>
        <v>0</v>
      </c>
      <c r="W65" s="224"/>
      <c r="X65" s="224" t="s">
        <v>277</v>
      </c>
      <c r="Y65" s="213"/>
      <c r="Z65" s="213"/>
      <c r="AA65" s="213"/>
      <c r="AB65" s="213"/>
      <c r="AC65" s="213"/>
      <c r="AD65" s="213"/>
      <c r="AE65" s="213"/>
      <c r="AF65" s="213"/>
      <c r="AG65" s="213" t="s">
        <v>278</v>
      </c>
      <c r="AH65" s="213"/>
      <c r="AI65" s="213"/>
      <c r="AJ65" s="213"/>
      <c r="AK65" s="213"/>
      <c r="AL65" s="213"/>
      <c r="AM65" s="213"/>
      <c r="AN65" s="213"/>
      <c r="AO65" s="213"/>
      <c r="AP65" s="213"/>
      <c r="AQ65" s="213"/>
      <c r="AR65" s="213"/>
      <c r="AS65" s="213"/>
      <c r="AT65" s="213"/>
      <c r="AU65" s="213"/>
      <c r="AV65" s="213"/>
      <c r="AW65" s="213"/>
      <c r="AX65" s="213"/>
      <c r="AY65" s="213"/>
      <c r="AZ65" s="213"/>
      <c r="BA65" s="213"/>
      <c r="BB65" s="213"/>
      <c r="BC65" s="213"/>
      <c r="BD65" s="213"/>
      <c r="BE65" s="213"/>
      <c r="BF65" s="213"/>
      <c r="BG65" s="213"/>
      <c r="BH65" s="213"/>
    </row>
    <row r="66" spans="1:60" outlineLevel="1" x14ac:dyDescent="0.2">
      <c r="A66" s="245">
        <v>32</v>
      </c>
      <c r="B66" s="246" t="s">
        <v>282</v>
      </c>
      <c r="C66" s="260" t="s">
        <v>283</v>
      </c>
      <c r="D66" s="247" t="s">
        <v>194</v>
      </c>
      <c r="E66" s="248">
        <v>24.78492</v>
      </c>
      <c r="F66" s="249"/>
      <c r="G66" s="250">
        <f>ROUND(E66*F66,2)</f>
        <v>0</v>
      </c>
      <c r="H66" s="249"/>
      <c r="I66" s="250">
        <f>ROUND(E66*H66,2)</f>
        <v>0</v>
      </c>
      <c r="J66" s="249"/>
      <c r="K66" s="250">
        <f>ROUND(E66*J66,2)</f>
        <v>0</v>
      </c>
      <c r="L66" s="250">
        <v>21</v>
      </c>
      <c r="M66" s="250">
        <f>G66*(1+L66/100)</f>
        <v>0</v>
      </c>
      <c r="N66" s="250">
        <v>0</v>
      </c>
      <c r="O66" s="250">
        <f>ROUND(E66*N66,2)</f>
        <v>0</v>
      </c>
      <c r="P66" s="250">
        <v>0</v>
      </c>
      <c r="Q66" s="250">
        <f>ROUND(E66*P66,2)</f>
        <v>0</v>
      </c>
      <c r="R66" s="250" t="s">
        <v>238</v>
      </c>
      <c r="S66" s="250" t="s">
        <v>178</v>
      </c>
      <c r="T66" s="251" t="s">
        <v>207</v>
      </c>
      <c r="U66" s="224">
        <v>0.94199999999999995</v>
      </c>
      <c r="V66" s="224">
        <f>ROUND(E66*U66,2)</f>
        <v>23.35</v>
      </c>
      <c r="W66" s="224"/>
      <c r="X66" s="224" t="s">
        <v>277</v>
      </c>
      <c r="Y66" s="213"/>
      <c r="Z66" s="213"/>
      <c r="AA66" s="213"/>
      <c r="AB66" s="213"/>
      <c r="AC66" s="213"/>
      <c r="AD66" s="213"/>
      <c r="AE66" s="213"/>
      <c r="AF66" s="213"/>
      <c r="AG66" s="213" t="s">
        <v>278</v>
      </c>
      <c r="AH66" s="213"/>
      <c r="AI66" s="213"/>
      <c r="AJ66" s="213"/>
      <c r="AK66" s="213"/>
      <c r="AL66" s="213"/>
      <c r="AM66" s="213"/>
      <c r="AN66" s="213"/>
      <c r="AO66" s="213"/>
      <c r="AP66" s="213"/>
      <c r="AQ66" s="213"/>
      <c r="AR66" s="213"/>
      <c r="AS66" s="213"/>
      <c r="AT66" s="213"/>
      <c r="AU66" s="213"/>
      <c r="AV66" s="213"/>
      <c r="AW66" s="213"/>
      <c r="AX66" s="213"/>
      <c r="AY66" s="213"/>
      <c r="AZ66" s="213"/>
      <c r="BA66" s="213"/>
      <c r="BB66" s="213"/>
      <c r="BC66" s="213"/>
      <c r="BD66" s="213"/>
      <c r="BE66" s="213"/>
      <c r="BF66" s="213"/>
      <c r="BG66" s="213"/>
      <c r="BH66" s="213"/>
    </row>
    <row r="67" spans="1:60" ht="22.5" outlineLevel="1" x14ac:dyDescent="0.2">
      <c r="A67" s="245">
        <v>33</v>
      </c>
      <c r="B67" s="246" t="s">
        <v>284</v>
      </c>
      <c r="C67" s="260" t="s">
        <v>285</v>
      </c>
      <c r="D67" s="247" t="s">
        <v>194</v>
      </c>
      <c r="E67" s="248">
        <v>24.78492</v>
      </c>
      <c r="F67" s="249"/>
      <c r="G67" s="250">
        <f>ROUND(E67*F67,2)</f>
        <v>0</v>
      </c>
      <c r="H67" s="249"/>
      <c r="I67" s="250">
        <f>ROUND(E67*H67,2)</f>
        <v>0</v>
      </c>
      <c r="J67" s="249"/>
      <c r="K67" s="250">
        <f>ROUND(E67*J67,2)</f>
        <v>0</v>
      </c>
      <c r="L67" s="250">
        <v>21</v>
      </c>
      <c r="M67" s="250">
        <f>G67*(1+L67/100)</f>
        <v>0</v>
      </c>
      <c r="N67" s="250">
        <v>0</v>
      </c>
      <c r="O67" s="250">
        <f>ROUND(E67*N67,2)</f>
        <v>0</v>
      </c>
      <c r="P67" s="250">
        <v>0</v>
      </c>
      <c r="Q67" s="250">
        <f>ROUND(E67*P67,2)</f>
        <v>0</v>
      </c>
      <c r="R67" s="250" t="s">
        <v>238</v>
      </c>
      <c r="S67" s="250" t="s">
        <v>178</v>
      </c>
      <c r="T67" s="251" t="s">
        <v>207</v>
      </c>
      <c r="U67" s="224">
        <v>0.105</v>
      </c>
      <c r="V67" s="224">
        <f>ROUND(E67*U67,2)</f>
        <v>2.6</v>
      </c>
      <c r="W67" s="224"/>
      <c r="X67" s="224" t="s">
        <v>277</v>
      </c>
      <c r="Y67" s="213"/>
      <c r="Z67" s="213"/>
      <c r="AA67" s="213"/>
      <c r="AB67" s="213"/>
      <c r="AC67" s="213"/>
      <c r="AD67" s="213"/>
      <c r="AE67" s="213"/>
      <c r="AF67" s="213"/>
      <c r="AG67" s="213" t="s">
        <v>278</v>
      </c>
      <c r="AH67" s="213"/>
      <c r="AI67" s="213"/>
      <c r="AJ67" s="213"/>
      <c r="AK67" s="213"/>
      <c r="AL67" s="213"/>
      <c r="AM67" s="213"/>
      <c r="AN67" s="213"/>
      <c r="AO67" s="213"/>
      <c r="AP67" s="213"/>
      <c r="AQ67" s="213"/>
      <c r="AR67" s="213"/>
      <c r="AS67" s="213"/>
      <c r="AT67" s="213"/>
      <c r="AU67" s="213"/>
      <c r="AV67" s="213"/>
      <c r="AW67" s="213"/>
      <c r="AX67" s="213"/>
      <c r="AY67" s="213"/>
      <c r="AZ67" s="213"/>
      <c r="BA67" s="213"/>
      <c r="BB67" s="213"/>
      <c r="BC67" s="213"/>
      <c r="BD67" s="213"/>
      <c r="BE67" s="213"/>
      <c r="BF67" s="213"/>
      <c r="BG67" s="213"/>
      <c r="BH67" s="213"/>
    </row>
    <row r="68" spans="1:60" outlineLevel="1" x14ac:dyDescent="0.2">
      <c r="A68" s="245">
        <v>34</v>
      </c>
      <c r="B68" s="246" t="s">
        <v>286</v>
      </c>
      <c r="C68" s="260" t="s">
        <v>287</v>
      </c>
      <c r="D68" s="247" t="s">
        <v>194</v>
      </c>
      <c r="E68" s="248">
        <v>24.78492</v>
      </c>
      <c r="F68" s="249"/>
      <c r="G68" s="250">
        <f>ROUND(E68*F68,2)</f>
        <v>0</v>
      </c>
      <c r="H68" s="249"/>
      <c r="I68" s="250">
        <f>ROUND(E68*H68,2)</f>
        <v>0</v>
      </c>
      <c r="J68" s="249"/>
      <c r="K68" s="250">
        <f>ROUND(E68*J68,2)</f>
        <v>0</v>
      </c>
      <c r="L68" s="250">
        <v>21</v>
      </c>
      <c r="M68" s="250">
        <f>G68*(1+L68/100)</f>
        <v>0</v>
      </c>
      <c r="N68" s="250">
        <v>0</v>
      </c>
      <c r="O68" s="250">
        <f>ROUND(E68*N68,2)</f>
        <v>0</v>
      </c>
      <c r="P68" s="250">
        <v>0</v>
      </c>
      <c r="Q68" s="250">
        <f>ROUND(E68*P68,2)</f>
        <v>0</v>
      </c>
      <c r="R68" s="250" t="s">
        <v>238</v>
      </c>
      <c r="S68" s="250" t="s">
        <v>178</v>
      </c>
      <c r="T68" s="251" t="s">
        <v>207</v>
      </c>
      <c r="U68" s="224">
        <v>0</v>
      </c>
      <c r="V68" s="224">
        <f>ROUND(E68*U68,2)</f>
        <v>0</v>
      </c>
      <c r="W68" s="224"/>
      <c r="X68" s="224" t="s">
        <v>277</v>
      </c>
      <c r="Y68" s="213"/>
      <c r="Z68" s="213"/>
      <c r="AA68" s="213"/>
      <c r="AB68" s="213"/>
      <c r="AC68" s="213"/>
      <c r="AD68" s="213"/>
      <c r="AE68" s="213"/>
      <c r="AF68" s="213"/>
      <c r="AG68" s="213" t="s">
        <v>278</v>
      </c>
      <c r="AH68" s="213"/>
      <c r="AI68" s="213"/>
      <c r="AJ68" s="213"/>
      <c r="AK68" s="213"/>
      <c r="AL68" s="213"/>
      <c r="AM68" s="213"/>
      <c r="AN68" s="213"/>
      <c r="AO68" s="213"/>
      <c r="AP68" s="213"/>
      <c r="AQ68" s="213"/>
      <c r="AR68" s="213"/>
      <c r="AS68" s="213"/>
      <c r="AT68" s="213"/>
      <c r="AU68" s="213"/>
      <c r="AV68" s="213"/>
      <c r="AW68" s="213"/>
      <c r="AX68" s="213"/>
      <c r="AY68" s="213"/>
      <c r="AZ68" s="213"/>
      <c r="BA68" s="213"/>
      <c r="BB68" s="213"/>
      <c r="BC68" s="213"/>
      <c r="BD68" s="213"/>
      <c r="BE68" s="213"/>
      <c r="BF68" s="213"/>
      <c r="BG68" s="213"/>
      <c r="BH68" s="213"/>
    </row>
    <row r="69" spans="1:60" x14ac:dyDescent="0.2">
      <c r="A69" s="229" t="s">
        <v>172</v>
      </c>
      <c r="B69" s="230" t="s">
        <v>144</v>
      </c>
      <c r="C69" s="255" t="s">
        <v>27</v>
      </c>
      <c r="D69" s="231"/>
      <c r="E69" s="232"/>
      <c r="F69" s="233"/>
      <c r="G69" s="233">
        <f>SUMIF(AG70:AG73,"&lt;&gt;NOR",G70:G73)</f>
        <v>0</v>
      </c>
      <c r="H69" s="233"/>
      <c r="I69" s="233">
        <f>SUM(I70:I73)</f>
        <v>0</v>
      </c>
      <c r="J69" s="233"/>
      <c r="K69" s="233">
        <f>SUM(K70:K73)</f>
        <v>0</v>
      </c>
      <c r="L69" s="233"/>
      <c r="M69" s="233">
        <f>SUM(M70:M73)</f>
        <v>0</v>
      </c>
      <c r="N69" s="233"/>
      <c r="O69" s="233">
        <f>SUM(O70:O73)</f>
        <v>0</v>
      </c>
      <c r="P69" s="233"/>
      <c r="Q69" s="233">
        <f>SUM(Q70:Q73)</f>
        <v>0</v>
      </c>
      <c r="R69" s="233"/>
      <c r="S69" s="233"/>
      <c r="T69" s="234"/>
      <c r="U69" s="228"/>
      <c r="V69" s="228">
        <f>SUM(V70:V73)</f>
        <v>0</v>
      </c>
      <c r="W69" s="228"/>
      <c r="X69" s="228"/>
      <c r="AG69" t="s">
        <v>173</v>
      </c>
    </row>
    <row r="70" spans="1:60" outlineLevel="1" x14ac:dyDescent="0.2">
      <c r="A70" s="235">
        <v>35</v>
      </c>
      <c r="B70" s="236" t="s">
        <v>288</v>
      </c>
      <c r="C70" s="256" t="s">
        <v>289</v>
      </c>
      <c r="D70" s="237" t="s">
        <v>290</v>
      </c>
      <c r="E70" s="238">
        <v>1</v>
      </c>
      <c r="F70" s="239"/>
      <c r="G70" s="240">
        <f>ROUND(E70*F70,2)</f>
        <v>0</v>
      </c>
      <c r="H70" s="239"/>
      <c r="I70" s="240">
        <f>ROUND(E70*H70,2)</f>
        <v>0</v>
      </c>
      <c r="J70" s="239"/>
      <c r="K70" s="240">
        <f>ROUND(E70*J70,2)</f>
        <v>0</v>
      </c>
      <c r="L70" s="240">
        <v>21</v>
      </c>
      <c r="M70" s="240">
        <f>G70*(1+L70/100)</f>
        <v>0</v>
      </c>
      <c r="N70" s="240">
        <v>0</v>
      </c>
      <c r="O70" s="240">
        <f>ROUND(E70*N70,2)</f>
        <v>0</v>
      </c>
      <c r="P70" s="240">
        <v>0</v>
      </c>
      <c r="Q70" s="240">
        <f>ROUND(E70*P70,2)</f>
        <v>0</v>
      </c>
      <c r="R70" s="240"/>
      <c r="S70" s="240" t="s">
        <v>178</v>
      </c>
      <c r="T70" s="241" t="s">
        <v>207</v>
      </c>
      <c r="U70" s="224">
        <v>0</v>
      </c>
      <c r="V70" s="224">
        <f>ROUND(E70*U70,2)</f>
        <v>0</v>
      </c>
      <c r="W70" s="224"/>
      <c r="X70" s="224" t="s">
        <v>291</v>
      </c>
      <c r="Y70" s="213"/>
      <c r="Z70" s="213"/>
      <c r="AA70" s="213"/>
      <c r="AB70" s="213"/>
      <c r="AC70" s="213"/>
      <c r="AD70" s="213"/>
      <c r="AE70" s="213"/>
      <c r="AF70" s="213"/>
      <c r="AG70" s="213" t="s">
        <v>292</v>
      </c>
      <c r="AH70" s="213"/>
      <c r="AI70" s="213"/>
      <c r="AJ70" s="213"/>
      <c r="AK70" s="213"/>
      <c r="AL70" s="213"/>
      <c r="AM70" s="213"/>
      <c r="AN70" s="213"/>
      <c r="AO70" s="213"/>
      <c r="AP70" s="213"/>
      <c r="AQ70" s="213"/>
      <c r="AR70" s="213"/>
      <c r="AS70" s="213"/>
      <c r="AT70" s="213"/>
      <c r="AU70" s="213"/>
      <c r="AV70" s="213"/>
      <c r="AW70" s="213"/>
      <c r="AX70" s="213"/>
      <c r="AY70" s="213"/>
      <c r="AZ70" s="213"/>
      <c r="BA70" s="213"/>
      <c r="BB70" s="213"/>
      <c r="BC70" s="213"/>
      <c r="BD70" s="213"/>
      <c r="BE70" s="213"/>
      <c r="BF70" s="213"/>
      <c r="BG70" s="213"/>
      <c r="BH70" s="213"/>
    </row>
    <row r="71" spans="1:60" outlineLevel="1" x14ac:dyDescent="0.2">
      <c r="A71" s="221"/>
      <c r="B71" s="222"/>
      <c r="C71" s="259" t="s">
        <v>293</v>
      </c>
      <c r="D71" s="244"/>
      <c r="E71" s="244"/>
      <c r="F71" s="244"/>
      <c r="G71" s="244"/>
      <c r="H71" s="224"/>
      <c r="I71" s="224"/>
      <c r="J71" s="224"/>
      <c r="K71" s="224"/>
      <c r="L71" s="224"/>
      <c r="M71" s="224"/>
      <c r="N71" s="224"/>
      <c r="O71" s="224"/>
      <c r="P71" s="224"/>
      <c r="Q71" s="224"/>
      <c r="R71" s="224"/>
      <c r="S71" s="224"/>
      <c r="T71" s="224"/>
      <c r="U71" s="224"/>
      <c r="V71" s="224"/>
      <c r="W71" s="224"/>
      <c r="X71" s="224"/>
      <c r="Y71" s="213"/>
      <c r="Z71" s="213"/>
      <c r="AA71" s="213"/>
      <c r="AB71" s="213"/>
      <c r="AC71" s="213"/>
      <c r="AD71" s="213"/>
      <c r="AE71" s="213"/>
      <c r="AF71" s="213"/>
      <c r="AG71" s="213" t="s">
        <v>209</v>
      </c>
      <c r="AH71" s="213"/>
      <c r="AI71" s="213"/>
      <c r="AJ71" s="213"/>
      <c r="AK71" s="213"/>
      <c r="AL71" s="213"/>
      <c r="AM71" s="213"/>
      <c r="AN71" s="213"/>
      <c r="AO71" s="213"/>
      <c r="AP71" s="213"/>
      <c r="AQ71" s="213"/>
      <c r="AR71" s="213"/>
      <c r="AS71" s="213"/>
      <c r="AT71" s="213"/>
      <c r="AU71" s="213"/>
      <c r="AV71" s="213"/>
      <c r="AW71" s="213"/>
      <c r="AX71" s="213"/>
      <c r="AY71" s="213"/>
      <c r="AZ71" s="213"/>
      <c r="BA71" s="213"/>
      <c r="BB71" s="213"/>
      <c r="BC71" s="213"/>
      <c r="BD71" s="213"/>
      <c r="BE71" s="213"/>
      <c r="BF71" s="213"/>
      <c r="BG71" s="213"/>
      <c r="BH71" s="213"/>
    </row>
    <row r="72" spans="1:60" outlineLevel="1" x14ac:dyDescent="0.2">
      <c r="A72" s="235">
        <v>36</v>
      </c>
      <c r="B72" s="236" t="s">
        <v>294</v>
      </c>
      <c r="C72" s="256" t="s">
        <v>295</v>
      </c>
      <c r="D72" s="237" t="s">
        <v>290</v>
      </c>
      <c r="E72" s="238">
        <v>1</v>
      </c>
      <c r="F72" s="239"/>
      <c r="G72" s="240">
        <f>ROUND(E72*F72,2)</f>
        <v>0</v>
      </c>
      <c r="H72" s="239"/>
      <c r="I72" s="240">
        <f>ROUND(E72*H72,2)</f>
        <v>0</v>
      </c>
      <c r="J72" s="239"/>
      <c r="K72" s="240">
        <f>ROUND(E72*J72,2)</f>
        <v>0</v>
      </c>
      <c r="L72" s="240">
        <v>21</v>
      </c>
      <c r="M72" s="240">
        <f>G72*(1+L72/100)</f>
        <v>0</v>
      </c>
      <c r="N72" s="240">
        <v>0</v>
      </c>
      <c r="O72" s="240">
        <f>ROUND(E72*N72,2)</f>
        <v>0</v>
      </c>
      <c r="P72" s="240">
        <v>0</v>
      </c>
      <c r="Q72" s="240">
        <f>ROUND(E72*P72,2)</f>
        <v>0</v>
      </c>
      <c r="R72" s="240"/>
      <c r="S72" s="240" t="s">
        <v>178</v>
      </c>
      <c r="T72" s="241" t="s">
        <v>207</v>
      </c>
      <c r="U72" s="224">
        <v>0</v>
      </c>
      <c r="V72" s="224">
        <f>ROUND(E72*U72,2)</f>
        <v>0</v>
      </c>
      <c r="W72" s="224"/>
      <c r="X72" s="224" t="s">
        <v>291</v>
      </c>
      <c r="Y72" s="213"/>
      <c r="Z72" s="213"/>
      <c r="AA72" s="213"/>
      <c r="AB72" s="213"/>
      <c r="AC72" s="213"/>
      <c r="AD72" s="213"/>
      <c r="AE72" s="213"/>
      <c r="AF72" s="213"/>
      <c r="AG72" s="213" t="s">
        <v>292</v>
      </c>
      <c r="AH72" s="213"/>
      <c r="AI72" s="213"/>
      <c r="AJ72" s="213"/>
      <c r="AK72" s="213"/>
      <c r="AL72" s="213"/>
      <c r="AM72" s="213"/>
      <c r="AN72" s="213"/>
      <c r="AO72" s="213"/>
      <c r="AP72" s="213"/>
      <c r="AQ72" s="213"/>
      <c r="AR72" s="213"/>
      <c r="AS72" s="213"/>
      <c r="AT72" s="213"/>
      <c r="AU72" s="213"/>
      <c r="AV72" s="213"/>
      <c r="AW72" s="213"/>
      <c r="AX72" s="213"/>
      <c r="AY72" s="213"/>
      <c r="AZ72" s="213"/>
      <c r="BA72" s="213"/>
      <c r="BB72" s="213"/>
      <c r="BC72" s="213"/>
      <c r="BD72" s="213"/>
      <c r="BE72" s="213"/>
      <c r="BF72" s="213"/>
      <c r="BG72" s="213"/>
      <c r="BH72" s="213"/>
    </row>
    <row r="73" spans="1:60" ht="33.75" outlineLevel="1" x14ac:dyDescent="0.2">
      <c r="A73" s="221"/>
      <c r="B73" s="222"/>
      <c r="C73" s="259" t="s">
        <v>296</v>
      </c>
      <c r="D73" s="244"/>
      <c r="E73" s="244"/>
      <c r="F73" s="244"/>
      <c r="G73" s="244"/>
      <c r="H73" s="224"/>
      <c r="I73" s="224"/>
      <c r="J73" s="224"/>
      <c r="K73" s="224"/>
      <c r="L73" s="224"/>
      <c r="M73" s="224"/>
      <c r="N73" s="224"/>
      <c r="O73" s="224"/>
      <c r="P73" s="224"/>
      <c r="Q73" s="224"/>
      <c r="R73" s="224"/>
      <c r="S73" s="224"/>
      <c r="T73" s="224"/>
      <c r="U73" s="224"/>
      <c r="V73" s="224"/>
      <c r="W73" s="224"/>
      <c r="X73" s="224"/>
      <c r="Y73" s="213"/>
      <c r="Z73" s="213"/>
      <c r="AA73" s="213"/>
      <c r="AB73" s="213"/>
      <c r="AC73" s="213"/>
      <c r="AD73" s="213"/>
      <c r="AE73" s="213"/>
      <c r="AF73" s="213"/>
      <c r="AG73" s="213" t="s">
        <v>209</v>
      </c>
      <c r="AH73" s="213"/>
      <c r="AI73" s="213"/>
      <c r="AJ73" s="213"/>
      <c r="AK73" s="213"/>
      <c r="AL73" s="213"/>
      <c r="AM73" s="213"/>
      <c r="AN73" s="213"/>
      <c r="AO73" s="213"/>
      <c r="AP73" s="213"/>
      <c r="AQ73" s="213"/>
      <c r="AR73" s="213"/>
      <c r="AS73" s="213"/>
      <c r="AT73" s="213"/>
      <c r="AU73" s="213"/>
      <c r="AV73" s="213"/>
      <c r="AW73" s="213"/>
      <c r="AX73" s="213"/>
      <c r="AY73" s="213"/>
      <c r="AZ73" s="213"/>
      <c r="BA73" s="243" t="str">
        <f>C73</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73" s="213"/>
      <c r="BC73" s="213"/>
      <c r="BD73" s="213"/>
      <c r="BE73" s="213"/>
      <c r="BF73" s="213"/>
      <c r="BG73" s="213"/>
      <c r="BH73" s="213"/>
    </row>
    <row r="74" spans="1:60" x14ac:dyDescent="0.2">
      <c r="A74" s="3"/>
      <c r="B74" s="4"/>
      <c r="C74" s="263"/>
      <c r="D74" s="6"/>
      <c r="E74" s="3"/>
      <c r="F74" s="3"/>
      <c r="G74" s="3"/>
      <c r="H74" s="3"/>
      <c r="I74" s="3"/>
      <c r="J74" s="3"/>
      <c r="K74" s="3"/>
      <c r="L74" s="3"/>
      <c r="M74" s="3"/>
      <c r="N74" s="3"/>
      <c r="O74" s="3"/>
      <c r="P74" s="3"/>
      <c r="Q74" s="3"/>
      <c r="R74" s="3"/>
      <c r="S74" s="3"/>
      <c r="T74" s="3"/>
      <c r="U74" s="3"/>
      <c r="V74" s="3"/>
      <c r="W74" s="3"/>
      <c r="X74" s="3"/>
      <c r="AE74">
        <v>15</v>
      </c>
      <c r="AF74">
        <v>21</v>
      </c>
      <c r="AG74" t="s">
        <v>159</v>
      </c>
    </row>
    <row r="75" spans="1:60" x14ac:dyDescent="0.2">
      <c r="A75" s="216"/>
      <c r="B75" s="217" t="s">
        <v>29</v>
      </c>
      <c r="C75" s="264"/>
      <c r="D75" s="218"/>
      <c r="E75" s="219"/>
      <c r="F75" s="219"/>
      <c r="G75" s="254">
        <f>G8+G13+G22+G36+G42+G44+G49+G52+G62+G69</f>
        <v>0</v>
      </c>
      <c r="H75" s="3"/>
      <c r="I75" s="3"/>
      <c r="J75" s="3"/>
      <c r="K75" s="3"/>
      <c r="L75" s="3"/>
      <c r="M75" s="3"/>
      <c r="N75" s="3"/>
      <c r="O75" s="3"/>
      <c r="P75" s="3"/>
      <c r="Q75" s="3"/>
      <c r="R75" s="3"/>
      <c r="S75" s="3"/>
      <c r="T75" s="3"/>
      <c r="U75" s="3"/>
      <c r="V75" s="3"/>
      <c r="W75" s="3"/>
      <c r="X75" s="3"/>
      <c r="AE75">
        <f>SUMIF(L7:L73,AE74,G7:G73)</f>
        <v>0</v>
      </c>
      <c r="AF75">
        <f>SUMIF(L7:L73,AF74,G7:G73)</f>
        <v>0</v>
      </c>
      <c r="AG75" t="s">
        <v>297</v>
      </c>
    </row>
    <row r="76" spans="1:60" x14ac:dyDescent="0.2">
      <c r="A76" s="220" t="s">
        <v>298</v>
      </c>
      <c r="B76" s="220"/>
      <c r="C76" s="263"/>
      <c r="D76" s="6"/>
      <c r="E76" s="3"/>
      <c r="F76" s="3"/>
      <c r="G76" s="3"/>
      <c r="H76" s="3"/>
      <c r="I76" s="3"/>
      <c r="J76" s="3"/>
      <c r="K76" s="3"/>
      <c r="L76" s="3"/>
      <c r="M76" s="3"/>
      <c r="N76" s="3"/>
      <c r="O76" s="3"/>
      <c r="P76" s="3"/>
      <c r="Q76" s="3"/>
      <c r="R76" s="3"/>
      <c r="S76" s="3"/>
      <c r="T76" s="3"/>
      <c r="U76" s="3"/>
      <c r="V76" s="3"/>
      <c r="W76" s="3"/>
      <c r="X76" s="3"/>
    </row>
    <row r="77" spans="1:60" x14ac:dyDescent="0.2">
      <c r="A77" s="3"/>
      <c r="B77" s="4" t="s">
        <v>299</v>
      </c>
      <c r="C77" s="263" t="s">
        <v>300</v>
      </c>
      <c r="D77" s="6"/>
      <c r="E77" s="3"/>
      <c r="F77" s="3"/>
      <c r="G77" s="3"/>
      <c r="H77" s="3"/>
      <c r="I77" s="3"/>
      <c r="J77" s="3"/>
      <c r="K77" s="3"/>
      <c r="L77" s="3"/>
      <c r="M77" s="3"/>
      <c r="N77" s="3"/>
      <c r="O77" s="3"/>
      <c r="P77" s="3"/>
      <c r="Q77" s="3"/>
      <c r="R77" s="3"/>
      <c r="S77" s="3"/>
      <c r="T77" s="3"/>
      <c r="U77" s="3"/>
      <c r="V77" s="3"/>
      <c r="W77" s="3"/>
      <c r="X77" s="3"/>
      <c r="AG77" t="s">
        <v>301</v>
      </c>
    </row>
    <row r="78" spans="1:60" x14ac:dyDescent="0.2">
      <c r="A78" s="3"/>
      <c r="B78" s="4" t="s">
        <v>302</v>
      </c>
      <c r="C78" s="263" t="s">
        <v>303</v>
      </c>
      <c r="D78" s="6"/>
      <c r="E78" s="3"/>
      <c r="F78" s="3"/>
      <c r="G78" s="3"/>
      <c r="H78" s="3"/>
      <c r="I78" s="3"/>
      <c r="J78" s="3"/>
      <c r="K78" s="3"/>
      <c r="L78" s="3"/>
      <c r="M78" s="3"/>
      <c r="N78" s="3"/>
      <c r="O78" s="3"/>
      <c r="P78" s="3"/>
      <c r="Q78" s="3"/>
      <c r="R78" s="3"/>
      <c r="S78" s="3"/>
      <c r="T78" s="3"/>
      <c r="U78" s="3"/>
      <c r="V78" s="3"/>
      <c r="W78" s="3"/>
      <c r="X78" s="3"/>
      <c r="AG78" t="s">
        <v>304</v>
      </c>
    </row>
    <row r="79" spans="1:60" x14ac:dyDescent="0.2">
      <c r="A79" s="3"/>
      <c r="B79" s="4"/>
      <c r="C79" s="263" t="s">
        <v>305</v>
      </c>
      <c r="D79" s="6"/>
      <c r="E79" s="3"/>
      <c r="F79" s="3"/>
      <c r="G79" s="3"/>
      <c r="H79" s="3"/>
      <c r="I79" s="3"/>
      <c r="J79" s="3"/>
      <c r="K79" s="3"/>
      <c r="L79" s="3"/>
      <c r="M79" s="3"/>
      <c r="N79" s="3"/>
      <c r="O79" s="3"/>
      <c r="P79" s="3"/>
      <c r="Q79" s="3"/>
      <c r="R79" s="3"/>
      <c r="S79" s="3"/>
      <c r="T79" s="3"/>
      <c r="U79" s="3"/>
      <c r="V79" s="3"/>
      <c r="W79" s="3"/>
      <c r="X79" s="3"/>
      <c r="AG79" t="s">
        <v>306</v>
      </c>
    </row>
    <row r="80" spans="1:60" x14ac:dyDescent="0.2">
      <c r="A80" s="3"/>
      <c r="B80" s="4"/>
      <c r="C80" s="263"/>
      <c r="D80" s="6"/>
      <c r="E80" s="3"/>
      <c r="F80" s="3"/>
      <c r="G80" s="3"/>
      <c r="H80" s="3"/>
      <c r="I80" s="3"/>
      <c r="J80" s="3"/>
      <c r="K80" s="3"/>
      <c r="L80" s="3"/>
      <c r="M80" s="3"/>
      <c r="N80" s="3"/>
      <c r="O80" s="3"/>
      <c r="P80" s="3"/>
      <c r="Q80" s="3"/>
      <c r="R80" s="3"/>
      <c r="S80" s="3"/>
      <c r="T80" s="3"/>
      <c r="U80" s="3"/>
      <c r="V80" s="3"/>
      <c r="W80" s="3"/>
      <c r="X80" s="3"/>
    </row>
    <row r="81" spans="3:33" x14ac:dyDescent="0.2">
      <c r="C81" s="265"/>
      <c r="D81" s="10"/>
      <c r="AG81" t="s">
        <v>307</v>
      </c>
    </row>
    <row r="82" spans="3:33" x14ac:dyDescent="0.2">
      <c r="D82" s="10"/>
    </row>
    <row r="83" spans="3:33" x14ac:dyDescent="0.2">
      <c r="D83" s="10"/>
    </row>
    <row r="84" spans="3:33" x14ac:dyDescent="0.2">
      <c r="D84" s="10"/>
    </row>
    <row r="85" spans="3:33" x14ac:dyDescent="0.2">
      <c r="D85" s="10"/>
    </row>
    <row r="86" spans="3:33" x14ac:dyDescent="0.2">
      <c r="D86" s="10"/>
    </row>
    <row r="87" spans="3:33" x14ac:dyDescent="0.2">
      <c r="D87" s="10"/>
    </row>
    <row r="88" spans="3:33" x14ac:dyDescent="0.2">
      <c r="D88" s="10"/>
    </row>
    <row r="89" spans="3:33" x14ac:dyDescent="0.2">
      <c r="D89" s="10"/>
    </row>
    <row r="90" spans="3:33" x14ac:dyDescent="0.2">
      <c r="D90" s="10"/>
    </row>
    <row r="91" spans="3:33" x14ac:dyDescent="0.2">
      <c r="D91" s="10"/>
    </row>
    <row r="92" spans="3:33" x14ac:dyDescent="0.2">
      <c r="D92" s="10"/>
    </row>
    <row r="93" spans="3:33" x14ac:dyDescent="0.2">
      <c r="D93" s="10"/>
    </row>
    <row r="94" spans="3:33" x14ac:dyDescent="0.2">
      <c r="D94" s="10"/>
    </row>
    <row r="95" spans="3:33" x14ac:dyDescent="0.2">
      <c r="D95" s="10"/>
    </row>
    <row r="96" spans="3:33"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LsS4PxUnmnVxQMg98Tg67AILTXGn4LEdCOcbKOC6pa+dKqwk6p7mmLm3RJ3fObE8K0qL+dTifXcomrfc/GSAsQ==" saltValue="oCxxM9rsMhogfi9CNwUPRQ==" spinCount="100000" sheet="1"/>
  <mergeCells count="25">
    <mergeCell ref="C64:G64"/>
    <mergeCell ref="C71:G71"/>
    <mergeCell ref="C73:G73"/>
    <mergeCell ref="C41:G41"/>
    <mergeCell ref="C46:G46"/>
    <mergeCell ref="C48:G48"/>
    <mergeCell ref="C51:G51"/>
    <mergeCell ref="C58:G58"/>
    <mergeCell ref="C61:G61"/>
    <mergeCell ref="C20:G20"/>
    <mergeCell ref="C24:G24"/>
    <mergeCell ref="C27:G27"/>
    <mergeCell ref="C29:G29"/>
    <mergeCell ref="C31:G31"/>
    <mergeCell ref="C40:G40"/>
    <mergeCell ref="A1:G1"/>
    <mergeCell ref="C2:G2"/>
    <mergeCell ref="C3:G3"/>
    <mergeCell ref="C4:G4"/>
    <mergeCell ref="A76:B76"/>
    <mergeCell ref="C10:G10"/>
    <mergeCell ref="C12:G12"/>
    <mergeCell ref="C15:G15"/>
    <mergeCell ref="C17:G17"/>
    <mergeCell ref="C19:G19"/>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01 A Pol</vt:lpstr>
      <vt:lpstr>01 B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A Pol'!Názvy_tisku</vt:lpstr>
      <vt:lpstr>'01 B Pol'!Názvy_tisku</vt:lpstr>
      <vt:lpstr>oadresa</vt:lpstr>
      <vt:lpstr>Stavba!Objednatel</vt:lpstr>
      <vt:lpstr>Stavba!Objekt</vt:lpstr>
      <vt:lpstr>'01 A Pol'!Oblast_tisku</vt:lpstr>
      <vt:lpstr>'01 B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2019-03-19T12:27:02Z</cp:lastPrinted>
  <dcterms:created xsi:type="dcterms:W3CDTF">2009-04-08T07:15:50Z</dcterms:created>
  <dcterms:modified xsi:type="dcterms:W3CDTF">2020-02-05T07:34:53Z</dcterms:modified>
</cp:coreProperties>
</file>